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alexieroy-lafontaine/Documents/fig-article2024/"/>
    </mc:Choice>
  </mc:AlternateContent>
  <xr:revisionPtr revIDLastSave="0" documentId="8_{14CCC74C-0B88-FE42-9B7B-C03075399C1A}" xr6:coauthVersionLast="47" xr6:coauthVersionMax="47" xr10:uidLastSave="{00000000-0000-0000-0000-000000000000}"/>
  <bookViews>
    <workbookView xWindow="28800" yWindow="0" windowWidth="38400" windowHeight="21600" activeTab="2" xr2:uid="{35A35645-F074-D14E-A219-7766BBD43F82}"/>
  </bookViews>
  <sheets>
    <sheet name="partitionning coefficient" sheetId="2" r:id="rId1"/>
    <sheet name="CH4 production rates" sheetId="1" r:id="rId2"/>
    <sheet name="total CH4 production" sheetId="3" r:id="rId3"/>
  </sheets>
  <externalReferences>
    <externalReference r:id="rId4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7" i="3" l="1"/>
  <c r="N17" i="3"/>
  <c r="O13" i="3"/>
  <c r="H25" i="3"/>
  <c r="G25" i="3"/>
  <c r="H24" i="3"/>
  <c r="G24" i="3"/>
  <c r="H23" i="3"/>
  <c r="K23" i="3" s="1"/>
  <c r="G23" i="3"/>
  <c r="J23" i="3" s="1"/>
  <c r="N23" i="3" s="1"/>
  <c r="H22" i="3"/>
  <c r="G22" i="3"/>
  <c r="H21" i="3"/>
  <c r="G21" i="3"/>
  <c r="H20" i="3"/>
  <c r="G20" i="3"/>
  <c r="J20" i="3" s="1"/>
  <c r="N20" i="3" s="1"/>
  <c r="H19" i="3"/>
  <c r="G19" i="3"/>
  <c r="H18" i="3"/>
  <c r="G18" i="3"/>
  <c r="H17" i="3"/>
  <c r="K17" i="3" s="1"/>
  <c r="G17" i="3"/>
  <c r="H16" i="3"/>
  <c r="G16" i="3"/>
  <c r="H15" i="3"/>
  <c r="G15" i="3"/>
  <c r="N14" i="3"/>
  <c r="H14" i="3"/>
  <c r="G14" i="3"/>
  <c r="J13" i="3" s="1"/>
  <c r="H13" i="3"/>
  <c r="K13" i="3" s="1"/>
  <c r="G13" i="3"/>
  <c r="H12" i="3"/>
  <c r="G12" i="3"/>
  <c r="H11" i="3"/>
  <c r="K10" i="3" s="1"/>
  <c r="G11" i="3"/>
  <c r="H10" i="3"/>
  <c r="G10" i="3"/>
  <c r="H9" i="3"/>
  <c r="G9" i="3"/>
  <c r="H8" i="3"/>
  <c r="G8" i="3"/>
  <c r="H7" i="3"/>
  <c r="K7" i="3" s="1"/>
  <c r="G7" i="3"/>
  <c r="J7" i="3" s="1"/>
  <c r="L7" i="3" s="1"/>
  <c r="H6" i="3"/>
  <c r="G6" i="3"/>
  <c r="H5" i="3"/>
  <c r="K4" i="3" s="1"/>
  <c r="D5" i="3"/>
  <c r="G5" i="3" s="1"/>
  <c r="H4" i="3"/>
  <c r="G4" i="3"/>
  <c r="R23" i="1"/>
  <c r="Q23" i="1"/>
  <c r="R22" i="1"/>
  <c r="Q22" i="1"/>
  <c r="Q21" i="1"/>
  <c r="R21" i="1"/>
  <c r="R20" i="1"/>
  <c r="Q20" i="1"/>
  <c r="R19" i="1"/>
  <c r="Q19" i="1"/>
  <c r="R18" i="1"/>
  <c r="Q18" i="1"/>
  <c r="R17" i="1"/>
  <c r="Q17" i="1"/>
  <c r="R16" i="1"/>
  <c r="Q16" i="1"/>
  <c r="R15" i="1"/>
  <c r="Q15" i="1"/>
  <c r="R14" i="1"/>
  <c r="Q14" i="1"/>
  <c r="R13" i="1"/>
  <c r="Q13" i="1"/>
  <c r="R12" i="1"/>
  <c r="Q12" i="1"/>
  <c r="Q11" i="1"/>
  <c r="R11" i="1"/>
  <c r="R10" i="1"/>
  <c r="Q10" i="1"/>
  <c r="R9" i="1"/>
  <c r="Q9" i="1"/>
  <c r="Q8" i="1"/>
  <c r="R8" i="1"/>
  <c r="R7" i="1"/>
  <c r="Q7" i="1"/>
  <c r="R6" i="1"/>
  <c r="Q6" i="1"/>
  <c r="Q5" i="1"/>
  <c r="R5" i="1"/>
  <c r="R4" i="1"/>
  <c r="Q4" i="1"/>
  <c r="R3" i="1"/>
  <c r="Q3" i="1"/>
  <c r="R2" i="1"/>
  <c r="Q2" i="1"/>
  <c r="I2" i="1"/>
  <c r="J2" i="1" s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2" i="1"/>
  <c r="P193" i="2"/>
  <c r="Q193" i="2" s="1"/>
  <c r="O193" i="2"/>
  <c r="P192" i="2"/>
  <c r="O192" i="2"/>
  <c r="Q192" i="2" s="1"/>
  <c r="P191" i="2"/>
  <c r="O191" i="2"/>
  <c r="Q191" i="2" s="1"/>
  <c r="Q190" i="2"/>
  <c r="P190" i="2"/>
  <c r="O190" i="2"/>
  <c r="P189" i="2"/>
  <c r="Q189" i="2" s="1"/>
  <c r="O189" i="2"/>
  <c r="Q188" i="2"/>
  <c r="P188" i="2"/>
  <c r="O188" i="2"/>
  <c r="P187" i="2"/>
  <c r="O187" i="2"/>
  <c r="Q187" i="2" s="1"/>
  <c r="Q186" i="2"/>
  <c r="P186" i="2"/>
  <c r="O186" i="2"/>
  <c r="P185" i="2"/>
  <c r="Q185" i="2" s="1"/>
  <c r="O185" i="2"/>
  <c r="P184" i="2"/>
  <c r="Q184" i="2" s="1"/>
  <c r="O184" i="2"/>
  <c r="P183" i="2"/>
  <c r="O183" i="2"/>
  <c r="Q183" i="2" s="1"/>
  <c r="P182" i="2"/>
  <c r="O182" i="2"/>
  <c r="Q182" i="2" s="1"/>
  <c r="Q181" i="2"/>
  <c r="P181" i="2"/>
  <c r="O181" i="2"/>
  <c r="P180" i="2"/>
  <c r="O180" i="2"/>
  <c r="Q180" i="2" s="1"/>
  <c r="P179" i="2"/>
  <c r="O179" i="2"/>
  <c r="P178" i="2"/>
  <c r="O178" i="2"/>
  <c r="Q178" i="2" s="1"/>
  <c r="P177" i="2"/>
  <c r="Q177" i="2" s="1"/>
  <c r="O177" i="2"/>
  <c r="P176" i="2"/>
  <c r="O176" i="2"/>
  <c r="Q176" i="2" s="1"/>
  <c r="P175" i="2"/>
  <c r="O175" i="2"/>
  <c r="Q175" i="2" s="1"/>
  <c r="Q174" i="2"/>
  <c r="P174" i="2"/>
  <c r="O174" i="2"/>
  <c r="P173" i="2"/>
  <c r="Q173" i="2" s="1"/>
  <c r="O173" i="2"/>
  <c r="Q172" i="2"/>
  <c r="P172" i="2"/>
  <c r="O172" i="2"/>
  <c r="P171" i="2"/>
  <c r="O171" i="2"/>
  <c r="Q171" i="2" s="1"/>
  <c r="Q170" i="2"/>
  <c r="P170" i="2"/>
  <c r="O170" i="2"/>
  <c r="P169" i="2"/>
  <c r="O169" i="2"/>
  <c r="Q169" i="2" s="1"/>
  <c r="Q168" i="2"/>
  <c r="P168" i="2"/>
  <c r="O168" i="2"/>
  <c r="M168" i="2"/>
  <c r="Q167" i="2"/>
  <c r="P167" i="2"/>
  <c r="O167" i="2"/>
  <c r="P166" i="2"/>
  <c r="Q166" i="2" s="1"/>
  <c r="O166" i="2"/>
  <c r="P165" i="2"/>
  <c r="Q165" i="2" s="1"/>
  <c r="O165" i="2"/>
  <c r="M165" i="2"/>
  <c r="P164" i="2"/>
  <c r="O164" i="2"/>
  <c r="Q164" i="2" s="1"/>
  <c r="P163" i="2"/>
  <c r="Q163" i="2" s="1"/>
  <c r="O163" i="2"/>
  <c r="P162" i="2"/>
  <c r="O162" i="2"/>
  <c r="Q162" i="2" s="1"/>
  <c r="M162" i="2"/>
  <c r="P161" i="2"/>
  <c r="O161" i="2"/>
  <c r="Q161" i="2" s="1"/>
  <c r="P160" i="2"/>
  <c r="O160" i="2"/>
  <c r="Q160" i="2" s="1"/>
  <c r="Q159" i="2"/>
  <c r="P159" i="2"/>
  <c r="O159" i="2"/>
  <c r="M159" i="2"/>
  <c r="Q158" i="2"/>
  <c r="P158" i="2"/>
  <c r="O158" i="2"/>
  <c r="P157" i="2"/>
  <c r="Q157" i="2" s="1"/>
  <c r="O157" i="2"/>
  <c r="P156" i="2"/>
  <c r="O156" i="2"/>
  <c r="Q156" i="2" s="1"/>
  <c r="M156" i="2"/>
  <c r="P155" i="2"/>
  <c r="O155" i="2"/>
  <c r="Q155" i="2" s="1"/>
  <c r="P154" i="2"/>
  <c r="O154" i="2"/>
  <c r="Q154" i="2" s="1"/>
  <c r="Q153" i="2"/>
  <c r="P153" i="2"/>
  <c r="O153" i="2"/>
  <c r="M153" i="2"/>
  <c r="Q152" i="2"/>
  <c r="P152" i="2"/>
  <c r="O152" i="2"/>
  <c r="P151" i="2"/>
  <c r="Q151" i="2" s="1"/>
  <c r="O151" i="2"/>
  <c r="P150" i="2"/>
  <c r="O150" i="2"/>
  <c r="Q150" i="2" s="1"/>
  <c r="M150" i="2"/>
  <c r="P149" i="2"/>
  <c r="O149" i="2"/>
  <c r="Q149" i="2" s="1"/>
  <c r="P148" i="2"/>
  <c r="O148" i="2"/>
  <c r="Q148" i="2" s="1"/>
  <c r="Q147" i="2"/>
  <c r="P147" i="2"/>
  <c r="O147" i="2"/>
  <c r="M147" i="2"/>
  <c r="Q146" i="2"/>
  <c r="P146" i="2"/>
  <c r="O146" i="2"/>
  <c r="P145" i="2"/>
  <c r="Q145" i="2" s="1"/>
  <c r="O145" i="2"/>
  <c r="P144" i="2"/>
  <c r="Q144" i="2" s="1"/>
  <c r="O144" i="2"/>
  <c r="M144" i="2"/>
  <c r="P143" i="2"/>
  <c r="O143" i="2"/>
  <c r="Q143" i="2" s="1"/>
  <c r="P142" i="2"/>
  <c r="O142" i="2"/>
  <c r="Q142" i="2" s="1"/>
  <c r="Q141" i="2"/>
  <c r="P141" i="2"/>
  <c r="O141" i="2"/>
  <c r="P140" i="2"/>
  <c r="Q140" i="2" s="1"/>
  <c r="O140" i="2"/>
  <c r="Q139" i="2"/>
  <c r="P139" i="2"/>
  <c r="O139" i="2"/>
  <c r="P138" i="2"/>
  <c r="O138" i="2"/>
  <c r="Q138" i="2" s="1"/>
  <c r="Q137" i="2"/>
  <c r="P137" i="2"/>
  <c r="O137" i="2"/>
  <c r="P136" i="2"/>
  <c r="Q136" i="2" s="1"/>
  <c r="O136" i="2"/>
  <c r="P135" i="2"/>
  <c r="Q135" i="2" s="1"/>
  <c r="O135" i="2"/>
  <c r="P134" i="2"/>
  <c r="O134" i="2"/>
  <c r="Q134" i="2" s="1"/>
  <c r="P133" i="2"/>
  <c r="O133" i="2"/>
  <c r="Q133" i="2" s="1"/>
  <c r="Q132" i="2"/>
  <c r="P132" i="2"/>
  <c r="O132" i="2"/>
  <c r="P131" i="2"/>
  <c r="O131" i="2"/>
  <c r="Q131" i="2" s="1"/>
  <c r="P130" i="2"/>
  <c r="O130" i="2"/>
  <c r="P129" i="2"/>
  <c r="O129" i="2"/>
  <c r="Q129" i="2" s="1"/>
  <c r="P128" i="2"/>
  <c r="Q128" i="2" s="1"/>
  <c r="O128" i="2"/>
  <c r="P127" i="2"/>
  <c r="O127" i="2"/>
  <c r="Q127" i="2" s="1"/>
  <c r="P126" i="2"/>
  <c r="O126" i="2"/>
  <c r="Q126" i="2" s="1"/>
  <c r="Q125" i="2"/>
  <c r="P125" i="2"/>
  <c r="O125" i="2"/>
  <c r="P124" i="2"/>
  <c r="Q124" i="2" s="1"/>
  <c r="O124" i="2"/>
  <c r="Q123" i="2"/>
  <c r="P123" i="2"/>
  <c r="O123" i="2"/>
  <c r="P122" i="2"/>
  <c r="O122" i="2"/>
  <c r="Q122" i="2" s="1"/>
  <c r="Q121" i="2"/>
  <c r="P121" i="2"/>
  <c r="O121" i="2"/>
  <c r="P120" i="2"/>
  <c r="Q120" i="2" s="1"/>
  <c r="O120" i="2"/>
  <c r="P119" i="2"/>
  <c r="Q119" i="2" s="1"/>
  <c r="O119" i="2"/>
  <c r="P118" i="2"/>
  <c r="O118" i="2"/>
  <c r="Q118" i="2" s="1"/>
  <c r="P117" i="2"/>
  <c r="O117" i="2"/>
  <c r="Q117" i="2" s="1"/>
  <c r="Q116" i="2"/>
  <c r="P116" i="2"/>
  <c r="O116" i="2"/>
  <c r="P115" i="2"/>
  <c r="O115" i="2"/>
  <c r="Q115" i="2" s="1"/>
  <c r="P114" i="2"/>
  <c r="O114" i="2"/>
  <c r="P113" i="2"/>
  <c r="O113" i="2"/>
  <c r="Q113" i="2" s="1"/>
  <c r="M113" i="2"/>
  <c r="Q112" i="2"/>
  <c r="P112" i="2"/>
  <c r="O112" i="2"/>
  <c r="P111" i="2"/>
  <c r="Q111" i="2" s="1"/>
  <c r="O111" i="2"/>
  <c r="Q110" i="2"/>
  <c r="P110" i="2"/>
  <c r="O110" i="2"/>
  <c r="M110" i="2"/>
  <c r="P109" i="2"/>
  <c r="O109" i="2"/>
  <c r="Q109" i="2" s="1"/>
  <c r="P108" i="2"/>
  <c r="O108" i="2"/>
  <c r="P107" i="2"/>
  <c r="O107" i="2"/>
  <c r="Q107" i="2" s="1"/>
  <c r="M107" i="2"/>
  <c r="Q106" i="2"/>
  <c r="P106" i="2"/>
  <c r="O106" i="2"/>
  <c r="P105" i="2"/>
  <c r="Q105" i="2" s="1"/>
  <c r="O105" i="2"/>
  <c r="Q104" i="2"/>
  <c r="P104" i="2"/>
  <c r="O104" i="2"/>
  <c r="P103" i="2"/>
  <c r="O103" i="2"/>
  <c r="Q103" i="2" s="1"/>
  <c r="Q102" i="2"/>
  <c r="P102" i="2"/>
  <c r="O102" i="2"/>
  <c r="P101" i="2"/>
  <c r="Q101" i="2" s="1"/>
  <c r="O101" i="2"/>
  <c r="M101" i="2"/>
  <c r="Q100" i="2"/>
  <c r="P100" i="2"/>
  <c r="O100" i="2"/>
  <c r="P99" i="2"/>
  <c r="O99" i="2"/>
  <c r="Q99" i="2" s="1"/>
  <c r="P98" i="2"/>
  <c r="O98" i="2"/>
  <c r="P97" i="2"/>
  <c r="O97" i="2"/>
  <c r="Q97" i="2" s="1"/>
  <c r="P96" i="2"/>
  <c r="Q96" i="2" s="1"/>
  <c r="O96" i="2"/>
  <c r="P95" i="2"/>
  <c r="O95" i="2"/>
  <c r="Q95" i="2" s="1"/>
  <c r="M95" i="2"/>
  <c r="P94" i="2"/>
  <c r="Q94" i="2" s="1"/>
  <c r="O94" i="2"/>
  <c r="P93" i="2"/>
  <c r="O93" i="2"/>
  <c r="Q93" i="2" s="1"/>
  <c r="P92" i="2"/>
  <c r="O92" i="2"/>
  <c r="Q92" i="2" s="1"/>
  <c r="M92" i="2"/>
  <c r="P91" i="2"/>
  <c r="O91" i="2"/>
  <c r="Q91" i="2" s="1"/>
  <c r="P90" i="2"/>
  <c r="Q90" i="2" s="1"/>
  <c r="O90" i="2"/>
  <c r="P89" i="2"/>
  <c r="O89" i="2"/>
  <c r="Q89" i="2" s="1"/>
  <c r="M89" i="2"/>
  <c r="P88" i="2"/>
  <c r="Q88" i="2" s="1"/>
  <c r="O88" i="2"/>
  <c r="P87" i="2"/>
  <c r="O87" i="2"/>
  <c r="Q87" i="2" s="1"/>
  <c r="P86" i="2"/>
  <c r="O86" i="2"/>
  <c r="Q86" i="2" s="1"/>
  <c r="M86" i="2"/>
  <c r="P85" i="2"/>
  <c r="O85" i="2"/>
  <c r="Q85" i="2" s="1"/>
  <c r="P84" i="2"/>
  <c r="Q84" i="2" s="1"/>
  <c r="O84" i="2"/>
  <c r="P83" i="2"/>
  <c r="O83" i="2"/>
  <c r="Q83" i="2" s="1"/>
  <c r="M83" i="2"/>
  <c r="P82" i="2"/>
  <c r="Q82" i="2" s="1"/>
  <c r="O82" i="2"/>
  <c r="P81" i="2"/>
  <c r="O81" i="2"/>
  <c r="Q81" i="2" s="1"/>
  <c r="P80" i="2"/>
  <c r="O80" i="2"/>
  <c r="Q80" i="2" s="1"/>
  <c r="M80" i="2"/>
  <c r="P79" i="2"/>
  <c r="O79" i="2"/>
  <c r="Q79" i="2" s="1"/>
  <c r="P78" i="2"/>
  <c r="Q78" i="2" s="1"/>
  <c r="O78" i="2"/>
  <c r="P77" i="2"/>
  <c r="O77" i="2"/>
  <c r="Q77" i="2" s="1"/>
  <c r="P76" i="2"/>
  <c r="O76" i="2"/>
  <c r="Q76" i="2" s="1"/>
  <c r="Q75" i="2"/>
  <c r="P75" i="2"/>
  <c r="O75" i="2"/>
  <c r="P74" i="2"/>
  <c r="Q74" i="2" s="1"/>
  <c r="O74" i="2"/>
  <c r="P73" i="2"/>
  <c r="O73" i="2"/>
  <c r="Q73" i="2" s="1"/>
  <c r="P72" i="2"/>
  <c r="O72" i="2"/>
  <c r="Q72" i="2" s="1"/>
  <c r="Q71" i="2"/>
  <c r="P71" i="2"/>
  <c r="O71" i="2"/>
  <c r="P70" i="2"/>
  <c r="Q70" i="2" s="1"/>
  <c r="O70" i="2"/>
  <c r="P69" i="2"/>
  <c r="O69" i="2"/>
  <c r="Q69" i="2" s="1"/>
  <c r="P68" i="2"/>
  <c r="O68" i="2"/>
  <c r="Q68" i="2" s="1"/>
  <c r="Q67" i="2"/>
  <c r="P67" i="2"/>
  <c r="O67" i="2"/>
  <c r="P66" i="2"/>
  <c r="Q66" i="2" s="1"/>
  <c r="O66" i="2"/>
  <c r="P65" i="2"/>
  <c r="O65" i="2"/>
  <c r="Q65" i="2" s="1"/>
  <c r="P64" i="2"/>
  <c r="O64" i="2"/>
  <c r="Q64" i="2" s="1"/>
  <c r="Q63" i="2"/>
  <c r="P63" i="2"/>
  <c r="O63" i="2"/>
  <c r="P62" i="2"/>
  <c r="Q62" i="2" s="1"/>
  <c r="O62" i="2"/>
  <c r="P61" i="2"/>
  <c r="O61" i="2"/>
  <c r="Q61" i="2" s="1"/>
  <c r="P60" i="2"/>
  <c r="O60" i="2"/>
  <c r="Q60" i="2" s="1"/>
  <c r="Q59" i="2"/>
  <c r="P59" i="2"/>
  <c r="O59" i="2"/>
  <c r="P58" i="2"/>
  <c r="Q58" i="2" s="1"/>
  <c r="O58" i="2"/>
  <c r="P57" i="2"/>
  <c r="O57" i="2"/>
  <c r="Q57" i="2" s="1"/>
  <c r="P56" i="2"/>
  <c r="O56" i="2"/>
  <c r="Q56" i="2" s="1"/>
  <c r="Q55" i="2"/>
  <c r="P55" i="2"/>
  <c r="O55" i="2"/>
  <c r="P54" i="2"/>
  <c r="Q54" i="2" s="1"/>
  <c r="O54" i="2"/>
  <c r="P53" i="2"/>
  <c r="O53" i="2"/>
  <c r="Q53" i="2" s="1"/>
  <c r="P52" i="2"/>
  <c r="O52" i="2"/>
  <c r="Q52" i="2" s="1"/>
  <c r="Q51" i="2"/>
  <c r="P51" i="2"/>
  <c r="O51" i="2"/>
  <c r="P50" i="2"/>
  <c r="Q50" i="2" s="1"/>
  <c r="O50" i="2"/>
  <c r="P49" i="2"/>
  <c r="O49" i="2"/>
  <c r="Q49" i="2" s="1"/>
  <c r="P48" i="2"/>
  <c r="O48" i="2"/>
  <c r="Q48" i="2" s="1"/>
  <c r="Q47" i="2"/>
  <c r="P47" i="2"/>
  <c r="O47" i="2"/>
  <c r="P46" i="2"/>
  <c r="Q46" i="2" s="1"/>
  <c r="O46" i="2"/>
  <c r="P45" i="2"/>
  <c r="O45" i="2"/>
  <c r="Q45" i="2" s="1"/>
  <c r="P44" i="2"/>
  <c r="O44" i="2"/>
  <c r="Q44" i="2" s="1"/>
  <c r="Q43" i="2"/>
  <c r="P43" i="2"/>
  <c r="O43" i="2"/>
  <c r="P42" i="2"/>
  <c r="Q42" i="2" s="1"/>
  <c r="O42" i="2"/>
  <c r="P41" i="2"/>
  <c r="O41" i="2"/>
  <c r="Q41" i="2" s="1"/>
  <c r="P40" i="2"/>
  <c r="O40" i="2"/>
  <c r="Q40" i="2" s="1"/>
  <c r="Q39" i="2"/>
  <c r="P39" i="2"/>
  <c r="O39" i="2"/>
  <c r="P38" i="2"/>
  <c r="Q38" i="2" s="1"/>
  <c r="O38" i="2"/>
  <c r="P37" i="2"/>
  <c r="O37" i="2"/>
  <c r="Q37" i="2" s="1"/>
  <c r="P36" i="2"/>
  <c r="O36" i="2"/>
  <c r="Q36" i="2" s="1"/>
  <c r="Q35" i="2"/>
  <c r="P35" i="2"/>
  <c r="O35" i="2"/>
  <c r="P34" i="2"/>
  <c r="Q34" i="2" s="1"/>
  <c r="O34" i="2"/>
  <c r="P33" i="2"/>
  <c r="O33" i="2"/>
  <c r="Q33" i="2" s="1"/>
  <c r="P32" i="2"/>
  <c r="O32" i="2"/>
  <c r="Q32" i="2" s="1"/>
  <c r="Q31" i="2"/>
  <c r="P31" i="2"/>
  <c r="O31" i="2"/>
  <c r="P30" i="2"/>
  <c r="Q30" i="2" s="1"/>
  <c r="O30" i="2"/>
  <c r="P29" i="2"/>
  <c r="O29" i="2"/>
  <c r="Q29" i="2" s="1"/>
  <c r="P28" i="2"/>
  <c r="O28" i="2"/>
  <c r="Q28" i="2" s="1"/>
  <c r="Q27" i="2"/>
  <c r="P27" i="2"/>
  <c r="O27" i="2"/>
  <c r="P26" i="2"/>
  <c r="Q26" i="2" s="1"/>
  <c r="O26" i="2"/>
  <c r="P25" i="2"/>
  <c r="O25" i="2"/>
  <c r="Q25" i="2" s="1"/>
  <c r="P24" i="2"/>
  <c r="O24" i="2"/>
  <c r="Q24" i="2" s="1"/>
  <c r="Q23" i="2"/>
  <c r="P23" i="2"/>
  <c r="O23" i="2"/>
  <c r="P22" i="2"/>
  <c r="Q22" i="2" s="1"/>
  <c r="O22" i="2"/>
  <c r="P21" i="2"/>
  <c r="O21" i="2"/>
  <c r="Q21" i="2" s="1"/>
  <c r="P20" i="2"/>
  <c r="O20" i="2"/>
  <c r="Q20" i="2" s="1"/>
  <c r="Q19" i="2"/>
  <c r="P19" i="2"/>
  <c r="O19" i="2"/>
  <c r="P18" i="2"/>
  <c r="Q18" i="2" s="1"/>
  <c r="O18" i="2"/>
  <c r="P17" i="2"/>
  <c r="O17" i="2"/>
  <c r="Q17" i="2" s="1"/>
  <c r="P16" i="2"/>
  <c r="O16" i="2"/>
  <c r="Q16" i="2" s="1"/>
  <c r="Q15" i="2"/>
  <c r="P15" i="2"/>
  <c r="O15" i="2"/>
  <c r="P14" i="2"/>
  <c r="Q14" i="2" s="1"/>
  <c r="O14" i="2"/>
  <c r="P13" i="2"/>
  <c r="O13" i="2"/>
  <c r="Q13" i="2" s="1"/>
  <c r="P12" i="2"/>
  <c r="O12" i="2"/>
  <c r="Q12" i="2" s="1"/>
  <c r="Q11" i="2"/>
  <c r="P11" i="2"/>
  <c r="O11" i="2"/>
  <c r="P10" i="2"/>
  <c r="Q10" i="2" s="1"/>
  <c r="O10" i="2"/>
  <c r="Q9" i="2"/>
  <c r="P9" i="2"/>
  <c r="O9" i="2"/>
  <c r="P8" i="2"/>
  <c r="O8" i="2"/>
  <c r="Q8" i="2" s="1"/>
  <c r="Q7" i="2"/>
  <c r="P7" i="2"/>
  <c r="O7" i="2"/>
  <c r="Q6" i="2"/>
  <c r="P6" i="2"/>
  <c r="O6" i="2"/>
  <c r="P5" i="2"/>
  <c r="Q5" i="2" s="1"/>
  <c r="O5" i="2"/>
  <c r="P4" i="2"/>
  <c r="O4" i="2"/>
  <c r="P3" i="2"/>
  <c r="O3" i="2"/>
  <c r="Q3" i="2" s="1"/>
  <c r="Q2" i="2"/>
  <c r="P2" i="2"/>
  <c r="O2" i="2"/>
  <c r="C69" i="2"/>
  <c r="C68" i="2"/>
  <c r="C40" i="2"/>
  <c r="D40" i="2" s="1"/>
  <c r="C39" i="2"/>
  <c r="C38" i="2"/>
  <c r="D38" i="2" s="1"/>
  <c r="G193" i="1"/>
  <c r="I193" i="1" s="1"/>
  <c r="G192" i="1"/>
  <c r="I192" i="1" s="1"/>
  <c r="G191" i="1"/>
  <c r="G190" i="1"/>
  <c r="I190" i="1" s="1"/>
  <c r="L189" i="1"/>
  <c r="G189" i="1"/>
  <c r="I189" i="1" s="1"/>
  <c r="L188" i="1"/>
  <c r="G188" i="1"/>
  <c r="G187" i="1"/>
  <c r="I187" i="1" s="1"/>
  <c r="G186" i="1"/>
  <c r="I186" i="1" s="1"/>
  <c r="G185" i="1"/>
  <c r="G184" i="1"/>
  <c r="I184" i="1" s="1"/>
  <c r="G183" i="1"/>
  <c r="I183" i="1" s="1"/>
  <c r="G182" i="1"/>
  <c r="L181" i="1"/>
  <c r="G181" i="1"/>
  <c r="I181" i="1" s="1"/>
  <c r="L180" i="1"/>
  <c r="G180" i="1"/>
  <c r="I180" i="1" s="1"/>
  <c r="L179" i="1"/>
  <c r="G179" i="1"/>
  <c r="G178" i="1"/>
  <c r="I178" i="1" s="1"/>
  <c r="G177" i="1"/>
  <c r="I177" i="1" s="1"/>
  <c r="G176" i="1"/>
  <c r="I176" i="1" s="1"/>
  <c r="G175" i="1"/>
  <c r="I175" i="1" s="1"/>
  <c r="G174" i="1"/>
  <c r="I174" i="1" s="1"/>
  <c r="G173" i="1"/>
  <c r="I173" i="1" s="1"/>
  <c r="M172" i="1"/>
  <c r="L172" i="1"/>
  <c r="G172" i="1"/>
  <c r="I172" i="1" s="1"/>
  <c r="M171" i="1"/>
  <c r="L171" i="1"/>
  <c r="G171" i="1"/>
  <c r="I171" i="1" s="1"/>
  <c r="L170" i="1"/>
  <c r="G170" i="1"/>
  <c r="G169" i="1"/>
  <c r="I169" i="1" s="1"/>
  <c r="G168" i="1"/>
  <c r="I168" i="1" s="1"/>
  <c r="B168" i="1"/>
  <c r="G167" i="1"/>
  <c r="G166" i="1"/>
  <c r="I166" i="1" s="1"/>
  <c r="G165" i="1"/>
  <c r="I165" i="1" s="1"/>
  <c r="B165" i="1"/>
  <c r="G164" i="1"/>
  <c r="L163" i="1"/>
  <c r="G163" i="1"/>
  <c r="I163" i="1" s="1"/>
  <c r="L162" i="1"/>
  <c r="G162" i="1"/>
  <c r="I162" i="1" s="1"/>
  <c r="B162" i="1"/>
  <c r="L161" i="1"/>
  <c r="G161" i="1"/>
  <c r="G160" i="1"/>
  <c r="I160" i="1" s="1"/>
  <c r="G159" i="1"/>
  <c r="I159" i="1" s="1"/>
  <c r="B159" i="1"/>
  <c r="G158" i="1"/>
  <c r="I158" i="1" s="1"/>
  <c r="G157" i="1"/>
  <c r="I157" i="1" s="1"/>
  <c r="G156" i="1"/>
  <c r="I156" i="1" s="1"/>
  <c r="B156" i="1"/>
  <c r="G155" i="1"/>
  <c r="I155" i="1" s="1"/>
  <c r="L154" i="1"/>
  <c r="G154" i="1"/>
  <c r="I154" i="1" s="1"/>
  <c r="M153" i="1"/>
  <c r="L153" i="1"/>
  <c r="B153" i="1"/>
  <c r="L152" i="1"/>
  <c r="G151" i="1"/>
  <c r="I151" i="1" s="1"/>
  <c r="G150" i="1"/>
  <c r="I150" i="1" s="1"/>
  <c r="B150" i="1"/>
  <c r="G149" i="1"/>
  <c r="G148" i="1"/>
  <c r="I148" i="1" s="1"/>
  <c r="J148" i="1" s="1"/>
  <c r="G147" i="1"/>
  <c r="I147" i="1" s="1"/>
  <c r="B147" i="1"/>
  <c r="I146" i="1"/>
  <c r="G146" i="1"/>
  <c r="L145" i="1"/>
  <c r="G145" i="1"/>
  <c r="I145" i="1" s="1"/>
  <c r="J145" i="1" s="1"/>
  <c r="M144" i="1"/>
  <c r="L144" i="1"/>
  <c r="B144" i="1"/>
  <c r="L143" i="1"/>
  <c r="J142" i="1"/>
  <c r="G142" i="1"/>
  <c r="I142" i="1" s="1"/>
  <c r="G141" i="1"/>
  <c r="I141" i="1" s="1"/>
  <c r="G138" i="1"/>
  <c r="I138" i="1" s="1"/>
  <c r="G137" i="1"/>
  <c r="I137" i="1" s="1"/>
  <c r="L136" i="1"/>
  <c r="G136" i="1"/>
  <c r="I136" i="1" s="1"/>
  <c r="L135" i="1"/>
  <c r="I135" i="1"/>
  <c r="G135" i="1"/>
  <c r="L134" i="1"/>
  <c r="G134" i="1"/>
  <c r="I134" i="1" s="1"/>
  <c r="J134" i="1" s="1"/>
  <c r="G133" i="1"/>
  <c r="I133" i="1" s="1"/>
  <c r="G132" i="1"/>
  <c r="I132" i="1" s="1"/>
  <c r="G131" i="1"/>
  <c r="G130" i="1"/>
  <c r="I130" i="1" s="1"/>
  <c r="J130" i="1" s="1"/>
  <c r="G129" i="1"/>
  <c r="I129" i="1" s="1"/>
  <c r="G128" i="1"/>
  <c r="I128" i="1" s="1"/>
  <c r="L127" i="1"/>
  <c r="G127" i="1"/>
  <c r="I127" i="1" s="1"/>
  <c r="L126" i="1"/>
  <c r="G126" i="1"/>
  <c r="I126" i="1" s="1"/>
  <c r="L125" i="1"/>
  <c r="G125" i="1"/>
  <c r="G124" i="1"/>
  <c r="I124" i="1" s="1"/>
  <c r="G123" i="1"/>
  <c r="I123" i="1" s="1"/>
  <c r="J123" i="1" s="1"/>
  <c r="G122" i="1"/>
  <c r="I122" i="1" s="1"/>
  <c r="G121" i="1"/>
  <c r="I121" i="1" s="1"/>
  <c r="G120" i="1"/>
  <c r="I120" i="1" s="1"/>
  <c r="G119" i="1"/>
  <c r="L118" i="1"/>
  <c r="G118" i="1"/>
  <c r="I118" i="1" s="1"/>
  <c r="L117" i="1"/>
  <c r="G117" i="1"/>
  <c r="I117" i="1" s="1"/>
  <c r="L116" i="1"/>
  <c r="G114" i="1"/>
  <c r="I114" i="1" s="1"/>
  <c r="J114" i="1" s="1"/>
  <c r="G113" i="1"/>
  <c r="I113" i="1" s="1"/>
  <c r="B113" i="1"/>
  <c r="G112" i="1"/>
  <c r="I112" i="1" s="1"/>
  <c r="G111" i="1"/>
  <c r="I111" i="1" s="1"/>
  <c r="J111" i="1" s="1"/>
  <c r="G110" i="1"/>
  <c r="B110" i="1"/>
  <c r="L109" i="1"/>
  <c r="G109" i="1"/>
  <c r="I109" i="1" s="1"/>
  <c r="J109" i="1" s="1"/>
  <c r="L108" i="1"/>
  <c r="G108" i="1"/>
  <c r="I108" i="1" s="1"/>
  <c r="L107" i="1"/>
  <c r="G107" i="1"/>
  <c r="B107" i="1"/>
  <c r="G106" i="1"/>
  <c r="I106" i="1" s="1"/>
  <c r="G105" i="1"/>
  <c r="I105" i="1" s="1"/>
  <c r="G104" i="1"/>
  <c r="G103" i="1"/>
  <c r="I103" i="1" s="1"/>
  <c r="G102" i="1"/>
  <c r="I102" i="1" s="1"/>
  <c r="G101" i="1"/>
  <c r="B101" i="1"/>
  <c r="L100" i="1"/>
  <c r="G100" i="1"/>
  <c r="I100" i="1" s="1"/>
  <c r="L99" i="1"/>
  <c r="G99" i="1"/>
  <c r="I99" i="1" s="1"/>
  <c r="J99" i="1" s="1"/>
  <c r="L98" i="1"/>
  <c r="G98" i="1"/>
  <c r="G97" i="1"/>
  <c r="I97" i="1" s="1"/>
  <c r="G96" i="1"/>
  <c r="I96" i="1" s="1"/>
  <c r="G95" i="1"/>
  <c r="I95" i="1" s="1"/>
  <c r="B95" i="1"/>
  <c r="G94" i="1"/>
  <c r="I94" i="1" s="1"/>
  <c r="J94" i="1" s="1"/>
  <c r="G93" i="1"/>
  <c r="I93" i="1" s="1"/>
  <c r="J93" i="1" s="1"/>
  <c r="G92" i="1"/>
  <c r="M90" i="1" s="1"/>
  <c r="B92" i="1"/>
  <c r="L91" i="1"/>
  <c r="G91" i="1"/>
  <c r="I91" i="1" s="1"/>
  <c r="J91" i="1" s="1"/>
  <c r="L90" i="1"/>
  <c r="G90" i="1"/>
  <c r="I90" i="1" s="1"/>
  <c r="L89" i="1"/>
  <c r="G89" i="1"/>
  <c r="I89" i="1" s="1"/>
  <c r="J89" i="1" s="1"/>
  <c r="B89" i="1"/>
  <c r="G88" i="1"/>
  <c r="I88" i="1" s="1"/>
  <c r="G87" i="1"/>
  <c r="I87" i="1" s="1"/>
  <c r="G86" i="1"/>
  <c r="I86" i="1" s="1"/>
  <c r="B86" i="1"/>
  <c r="G85" i="1"/>
  <c r="I85" i="1" s="1"/>
  <c r="J85" i="1" s="1"/>
  <c r="G84" i="1"/>
  <c r="I84" i="1" s="1"/>
  <c r="J84" i="1" s="1"/>
  <c r="G83" i="1"/>
  <c r="B83" i="1"/>
  <c r="L82" i="1"/>
  <c r="G82" i="1"/>
  <c r="I82" i="1" s="1"/>
  <c r="J82" i="1" s="1"/>
  <c r="L81" i="1"/>
  <c r="G81" i="1"/>
  <c r="I81" i="1" s="1"/>
  <c r="L80" i="1"/>
  <c r="G80" i="1"/>
  <c r="I80" i="1" s="1"/>
  <c r="J80" i="1" s="1"/>
  <c r="B80" i="1"/>
  <c r="G79" i="1"/>
  <c r="I79" i="1" s="1"/>
  <c r="J79" i="1" s="1"/>
  <c r="G78" i="1"/>
  <c r="I78" i="1" s="1"/>
  <c r="J78" i="1" s="1"/>
  <c r="G77" i="1"/>
  <c r="M73" i="1" s="1"/>
  <c r="I76" i="1"/>
  <c r="J76" i="1" s="1"/>
  <c r="G76" i="1"/>
  <c r="G75" i="1"/>
  <c r="I75" i="1" s="1"/>
  <c r="J75" i="1" s="1"/>
  <c r="I74" i="1"/>
  <c r="J74" i="1" s="1"/>
  <c r="G74" i="1"/>
  <c r="M72" i="1" s="1"/>
  <c r="L73" i="1"/>
  <c r="G73" i="1"/>
  <c r="I73" i="1" s="1"/>
  <c r="L72" i="1"/>
  <c r="L71" i="1"/>
  <c r="G71" i="1"/>
  <c r="I71" i="1" s="1"/>
  <c r="G70" i="1"/>
  <c r="I70" i="1" s="1"/>
  <c r="L64" i="1"/>
  <c r="G64" i="1"/>
  <c r="I64" i="1" s="1"/>
  <c r="L63" i="1"/>
  <c r="G63" i="1"/>
  <c r="I63" i="1" s="1"/>
  <c r="J63" i="1" s="1"/>
  <c r="L62" i="1"/>
  <c r="G62" i="1"/>
  <c r="G61" i="1"/>
  <c r="I61" i="1" s="1"/>
  <c r="G60" i="1"/>
  <c r="I60" i="1" s="1"/>
  <c r="G59" i="1"/>
  <c r="I59" i="1" s="1"/>
  <c r="G58" i="1"/>
  <c r="I58" i="1" s="1"/>
  <c r="L57" i="1"/>
  <c r="G57" i="1"/>
  <c r="I57" i="1" s="1"/>
  <c r="L56" i="1"/>
  <c r="G56" i="1"/>
  <c r="M56" i="1" s="1"/>
  <c r="G55" i="1"/>
  <c r="I55" i="1" s="1"/>
  <c r="J55" i="1" s="1"/>
  <c r="G54" i="1"/>
  <c r="I54" i="1" s="1"/>
  <c r="G53" i="1"/>
  <c r="M49" i="1" s="1"/>
  <c r="G52" i="1"/>
  <c r="I52" i="1" s="1"/>
  <c r="G51" i="1"/>
  <c r="I51" i="1" s="1"/>
  <c r="J51" i="1" s="1"/>
  <c r="G50" i="1"/>
  <c r="I50" i="1" s="1"/>
  <c r="L49" i="1"/>
  <c r="G49" i="1"/>
  <c r="I49" i="1" s="1"/>
  <c r="J49" i="1" s="1"/>
  <c r="L48" i="1"/>
  <c r="G48" i="1"/>
  <c r="I48" i="1" s="1"/>
  <c r="L47" i="1"/>
  <c r="G47" i="1"/>
  <c r="I47" i="1" s="1"/>
  <c r="G45" i="1"/>
  <c r="I45" i="1" s="1"/>
  <c r="G44" i="1"/>
  <c r="M40" i="1" s="1"/>
  <c r="G43" i="1"/>
  <c r="I43" i="1" s="1"/>
  <c r="G41" i="1"/>
  <c r="I41" i="1" s="1"/>
  <c r="L40" i="1"/>
  <c r="G40" i="1"/>
  <c r="I40" i="1" s="1"/>
  <c r="L39" i="1"/>
  <c r="G39" i="1"/>
  <c r="I39" i="1" s="1"/>
  <c r="L38" i="1"/>
  <c r="M38" i="1"/>
  <c r="G38" i="1"/>
  <c r="I38" i="1" s="1"/>
  <c r="G37" i="1"/>
  <c r="I37" i="1" s="1"/>
  <c r="G36" i="1"/>
  <c r="I36" i="1" s="1"/>
  <c r="G35" i="1"/>
  <c r="I35" i="1" s="1"/>
  <c r="G34" i="1"/>
  <c r="I34" i="1" s="1"/>
  <c r="G33" i="1"/>
  <c r="I33" i="1" s="1"/>
  <c r="G32" i="1"/>
  <c r="I32" i="1" s="1"/>
  <c r="L31" i="1"/>
  <c r="L30" i="1"/>
  <c r="G30" i="1"/>
  <c r="I30" i="1" s="1"/>
  <c r="L29" i="1"/>
  <c r="G29" i="1"/>
  <c r="G28" i="1"/>
  <c r="I28" i="1" s="1"/>
  <c r="G27" i="1"/>
  <c r="I27" i="1" s="1"/>
  <c r="G26" i="1"/>
  <c r="I26" i="1" s="1"/>
  <c r="G25" i="1"/>
  <c r="I25" i="1" s="1"/>
  <c r="G24" i="1"/>
  <c r="I24" i="1" s="1"/>
  <c r="M21" i="1"/>
  <c r="G23" i="1"/>
  <c r="I23" i="1" s="1"/>
  <c r="M22" i="1"/>
  <c r="L22" i="1"/>
  <c r="G22" i="1"/>
  <c r="I22" i="1" s="1"/>
  <c r="L21" i="1"/>
  <c r="G21" i="1"/>
  <c r="I21" i="1" s="1"/>
  <c r="L20" i="1"/>
  <c r="G20" i="1"/>
  <c r="G19" i="1"/>
  <c r="I19" i="1" s="1"/>
  <c r="G18" i="1"/>
  <c r="I18" i="1" s="1"/>
  <c r="G17" i="1"/>
  <c r="G16" i="1"/>
  <c r="I16" i="1" s="1"/>
  <c r="G15" i="1"/>
  <c r="I15" i="1" s="1"/>
  <c r="G14" i="1"/>
  <c r="L13" i="1"/>
  <c r="G13" i="1"/>
  <c r="I13" i="1" s="1"/>
  <c r="L12" i="1"/>
  <c r="G12" i="1"/>
  <c r="I12" i="1" s="1"/>
  <c r="L11" i="1"/>
  <c r="G11" i="1"/>
  <c r="G10" i="1"/>
  <c r="I10" i="1" s="1"/>
  <c r="G9" i="1"/>
  <c r="I9" i="1" s="1"/>
  <c r="G8" i="1"/>
  <c r="G7" i="1"/>
  <c r="I7" i="1" s="1"/>
  <c r="G6" i="1"/>
  <c r="I6" i="1" s="1"/>
  <c r="G5" i="1"/>
  <c r="I5" i="1" s="1"/>
  <c r="L4" i="1"/>
  <c r="G4" i="1"/>
  <c r="I4" i="1" s="1"/>
  <c r="L3" i="1"/>
  <c r="G3" i="1"/>
  <c r="I3" i="1" s="1"/>
  <c r="L2" i="1"/>
  <c r="G2" i="1"/>
  <c r="M2" i="1" s="1"/>
  <c r="O23" i="3" l="1"/>
  <c r="J10" i="3"/>
  <c r="L10" i="3" s="1"/>
  <c r="J17" i="3"/>
  <c r="K20" i="3"/>
  <c r="O20" i="3" s="1"/>
  <c r="J4" i="3"/>
  <c r="L4" i="3" s="1"/>
  <c r="L17" i="3"/>
  <c r="L23" i="3"/>
  <c r="L20" i="3"/>
  <c r="I77" i="1"/>
  <c r="J77" i="1" s="1"/>
  <c r="M109" i="1"/>
  <c r="M57" i="1"/>
  <c r="M3" i="1"/>
  <c r="M91" i="1"/>
  <c r="M47" i="1"/>
  <c r="M82" i="1"/>
  <c r="I53" i="1"/>
  <c r="J53" i="1" s="1"/>
  <c r="M118" i="1"/>
  <c r="C41" i="2"/>
  <c r="N192" i="2"/>
  <c r="N188" i="2"/>
  <c r="N184" i="2"/>
  <c r="N180" i="2"/>
  <c r="N176" i="2"/>
  <c r="N172" i="2"/>
  <c r="N165" i="2"/>
  <c r="N164" i="2"/>
  <c r="N191" i="2"/>
  <c r="N189" i="2"/>
  <c r="N182" i="2"/>
  <c r="N175" i="2"/>
  <c r="N173" i="2"/>
  <c r="N169" i="2"/>
  <c r="N162" i="2"/>
  <c r="N161" i="2"/>
  <c r="N156" i="2"/>
  <c r="N155" i="2"/>
  <c r="N150" i="2"/>
  <c r="N149" i="2"/>
  <c r="N144" i="2"/>
  <c r="N143" i="2"/>
  <c r="N139" i="2"/>
  <c r="N135" i="2"/>
  <c r="N131" i="2"/>
  <c r="N127" i="2"/>
  <c r="N123" i="2"/>
  <c r="N119" i="2"/>
  <c r="N115" i="2"/>
  <c r="N110" i="2"/>
  <c r="N109" i="2"/>
  <c r="N104" i="2"/>
  <c r="N99" i="2"/>
  <c r="N95" i="2"/>
  <c r="N94" i="2"/>
  <c r="N89" i="2"/>
  <c r="N88" i="2"/>
  <c r="N83" i="2"/>
  <c r="N82" i="2"/>
  <c r="N77" i="2"/>
  <c r="N193" i="2"/>
  <c r="N186" i="2"/>
  <c r="N179" i="2"/>
  <c r="N177" i="2"/>
  <c r="N170" i="2"/>
  <c r="N167" i="2"/>
  <c r="R167" i="2" s="1"/>
  <c r="T167" i="2" s="1"/>
  <c r="U167" i="2" s="1"/>
  <c r="N163" i="2"/>
  <c r="N157" i="2"/>
  <c r="N151" i="2"/>
  <c r="N190" i="2"/>
  <c r="N183" i="2"/>
  <c r="R183" i="2" s="1"/>
  <c r="T183" i="2" s="1"/>
  <c r="U183" i="2" s="1"/>
  <c r="N181" i="2"/>
  <c r="N174" i="2"/>
  <c r="N168" i="2"/>
  <c r="N159" i="2"/>
  <c r="N158" i="2"/>
  <c r="N153" i="2"/>
  <c r="N152" i="2"/>
  <c r="N148" i="2"/>
  <c r="N142" i="2"/>
  <c r="N140" i="2"/>
  <c r="N133" i="2"/>
  <c r="N126" i="2"/>
  <c r="N124" i="2"/>
  <c r="N117" i="2"/>
  <c r="N111" i="2"/>
  <c r="N105" i="2"/>
  <c r="N92" i="2"/>
  <c r="N86" i="2"/>
  <c r="N80" i="2"/>
  <c r="N76" i="2"/>
  <c r="N73" i="2"/>
  <c r="N69" i="2"/>
  <c r="N65" i="2"/>
  <c r="N61" i="2"/>
  <c r="N57" i="2"/>
  <c r="N53" i="2"/>
  <c r="N49" i="2"/>
  <c r="N45" i="2"/>
  <c r="N41" i="2"/>
  <c r="N37" i="2"/>
  <c r="N33" i="2"/>
  <c r="N29" i="2"/>
  <c r="N25" i="2"/>
  <c r="N21" i="2"/>
  <c r="N17" i="2"/>
  <c r="N13" i="2"/>
  <c r="N9" i="2"/>
  <c r="N5" i="2"/>
  <c r="R5" i="2" s="1"/>
  <c r="T5" i="2" s="1"/>
  <c r="U5" i="2" s="1"/>
  <c r="N146" i="2"/>
  <c r="N137" i="2"/>
  <c r="N130" i="2"/>
  <c r="N128" i="2"/>
  <c r="N121" i="2"/>
  <c r="N114" i="2"/>
  <c r="N108" i="2"/>
  <c r="N102" i="2"/>
  <c r="N98" i="2"/>
  <c r="N96" i="2"/>
  <c r="N90" i="2"/>
  <c r="N84" i="2"/>
  <c r="N78" i="2"/>
  <c r="N74" i="2"/>
  <c r="N70" i="2"/>
  <c r="N66" i="2"/>
  <c r="N62" i="2"/>
  <c r="N58" i="2"/>
  <c r="N54" i="2"/>
  <c r="N50" i="2"/>
  <c r="N46" i="2"/>
  <c r="N42" i="2"/>
  <c r="N38" i="2"/>
  <c r="N34" i="2"/>
  <c r="N30" i="2"/>
  <c r="N26" i="2"/>
  <c r="N22" i="2"/>
  <c r="N18" i="2"/>
  <c r="N14" i="2"/>
  <c r="N185" i="2"/>
  <c r="R185" i="2" s="1"/>
  <c r="T185" i="2" s="1"/>
  <c r="U185" i="2" s="1"/>
  <c r="N178" i="2"/>
  <c r="R178" i="2" s="1"/>
  <c r="T178" i="2" s="1"/>
  <c r="U178" i="2" s="1"/>
  <c r="N166" i="2"/>
  <c r="R166" i="2" s="1"/>
  <c r="T166" i="2" s="1"/>
  <c r="U166" i="2" s="1"/>
  <c r="N160" i="2"/>
  <c r="R160" i="2" s="1"/>
  <c r="T160" i="2" s="1"/>
  <c r="U160" i="2" s="1"/>
  <c r="N147" i="2"/>
  <c r="N141" i="2"/>
  <c r="N134" i="2"/>
  <c r="R134" i="2" s="1"/>
  <c r="T134" i="2" s="1"/>
  <c r="U134" i="2" s="1"/>
  <c r="N132" i="2"/>
  <c r="N125" i="2"/>
  <c r="N118" i="2"/>
  <c r="R118" i="2" s="1"/>
  <c r="T118" i="2" s="1"/>
  <c r="U118" i="2" s="1"/>
  <c r="N116" i="2"/>
  <c r="N112" i="2"/>
  <c r="N106" i="2"/>
  <c r="N100" i="2"/>
  <c r="N93" i="2"/>
  <c r="R93" i="2" s="1"/>
  <c r="T93" i="2" s="1"/>
  <c r="U93" i="2" s="1"/>
  <c r="N87" i="2"/>
  <c r="R87" i="2" s="1"/>
  <c r="T87" i="2" s="1"/>
  <c r="U87" i="2" s="1"/>
  <c r="N81" i="2"/>
  <c r="R81" i="2" s="1"/>
  <c r="T81" i="2" s="1"/>
  <c r="U81" i="2" s="1"/>
  <c r="N75" i="2"/>
  <c r="N71" i="2"/>
  <c r="N67" i="2"/>
  <c r="N63" i="2"/>
  <c r="N59" i="2"/>
  <c r="N55" i="2"/>
  <c r="N51" i="2"/>
  <c r="N47" i="2"/>
  <c r="N43" i="2"/>
  <c r="N39" i="2"/>
  <c r="N35" i="2"/>
  <c r="N31" i="2"/>
  <c r="N27" i="2"/>
  <c r="N23" i="2"/>
  <c r="N19" i="2"/>
  <c r="N15" i="2"/>
  <c r="N136" i="2"/>
  <c r="R136" i="2" s="1"/>
  <c r="T136" i="2" s="1"/>
  <c r="U136" i="2" s="1"/>
  <c r="N129" i="2"/>
  <c r="R129" i="2" s="1"/>
  <c r="T129" i="2" s="1"/>
  <c r="U129" i="2" s="1"/>
  <c r="N120" i="2"/>
  <c r="R120" i="2" s="1"/>
  <c r="T120" i="2" s="1"/>
  <c r="U120" i="2" s="1"/>
  <c r="N113" i="2"/>
  <c r="R113" i="2" s="1"/>
  <c r="T113" i="2" s="1"/>
  <c r="U113" i="2" s="1"/>
  <c r="N107" i="2"/>
  <c r="R107" i="2" s="1"/>
  <c r="T107" i="2" s="1"/>
  <c r="U107" i="2" s="1"/>
  <c r="N85" i="2"/>
  <c r="R85" i="2" s="1"/>
  <c r="T85" i="2" s="1"/>
  <c r="U85" i="2" s="1"/>
  <c r="N72" i="2"/>
  <c r="R72" i="2" s="1"/>
  <c r="T72" i="2" s="1"/>
  <c r="U72" i="2" s="1"/>
  <c r="N56" i="2"/>
  <c r="R56" i="2" s="1"/>
  <c r="T56" i="2" s="1"/>
  <c r="U56" i="2" s="1"/>
  <c r="N40" i="2"/>
  <c r="R40" i="2" s="1"/>
  <c r="T40" i="2" s="1"/>
  <c r="U40" i="2" s="1"/>
  <c r="N24" i="2"/>
  <c r="R24" i="2" s="1"/>
  <c r="T24" i="2" s="1"/>
  <c r="U24" i="2" s="1"/>
  <c r="N7" i="2"/>
  <c r="R7" i="2" s="1"/>
  <c r="T7" i="2" s="1"/>
  <c r="U7" i="2" s="1"/>
  <c r="N138" i="2"/>
  <c r="N122" i="2"/>
  <c r="N101" i="2"/>
  <c r="R101" i="2" s="1"/>
  <c r="T101" i="2" s="1"/>
  <c r="U101" i="2" s="1"/>
  <c r="N91" i="2"/>
  <c r="R91" i="2" s="1"/>
  <c r="T91" i="2" s="1"/>
  <c r="U91" i="2" s="1"/>
  <c r="N68" i="2"/>
  <c r="R68" i="2" s="1"/>
  <c r="T68" i="2" s="1"/>
  <c r="U68" i="2" s="1"/>
  <c r="N52" i="2"/>
  <c r="R52" i="2" s="1"/>
  <c r="T52" i="2" s="1"/>
  <c r="U52" i="2" s="1"/>
  <c r="N36" i="2"/>
  <c r="R36" i="2" s="1"/>
  <c r="T36" i="2" s="1"/>
  <c r="U36" i="2" s="1"/>
  <c r="N20" i="2"/>
  <c r="R20" i="2" s="1"/>
  <c r="T20" i="2" s="1"/>
  <c r="U20" i="2" s="1"/>
  <c r="N171" i="2"/>
  <c r="N103" i="2"/>
  <c r="N97" i="2"/>
  <c r="R97" i="2" s="1"/>
  <c r="T97" i="2" s="1"/>
  <c r="U97" i="2" s="1"/>
  <c r="N64" i="2"/>
  <c r="R64" i="2" s="1"/>
  <c r="T64" i="2" s="1"/>
  <c r="U64" i="2" s="1"/>
  <c r="N48" i="2"/>
  <c r="R48" i="2" s="1"/>
  <c r="T48" i="2" s="1"/>
  <c r="U48" i="2" s="1"/>
  <c r="N32" i="2"/>
  <c r="R32" i="2" s="1"/>
  <c r="T32" i="2" s="1"/>
  <c r="U32" i="2" s="1"/>
  <c r="N16" i="2"/>
  <c r="R16" i="2" s="1"/>
  <c r="T16" i="2" s="1"/>
  <c r="U16" i="2" s="1"/>
  <c r="N187" i="2"/>
  <c r="N154" i="2"/>
  <c r="N145" i="2"/>
  <c r="R145" i="2" s="1"/>
  <c r="T145" i="2" s="1"/>
  <c r="U145" i="2" s="1"/>
  <c r="N79" i="2"/>
  <c r="N60" i="2"/>
  <c r="R60" i="2" s="1"/>
  <c r="T60" i="2" s="1"/>
  <c r="U60" i="2" s="1"/>
  <c r="N44" i="2"/>
  <c r="R44" i="2" s="1"/>
  <c r="T44" i="2" s="1"/>
  <c r="U44" i="2" s="1"/>
  <c r="N28" i="2"/>
  <c r="R28" i="2" s="1"/>
  <c r="T28" i="2" s="1"/>
  <c r="U28" i="2" s="1"/>
  <c r="N12" i="2"/>
  <c r="R12" i="2" s="1"/>
  <c r="T12" i="2" s="1"/>
  <c r="U12" i="2" s="1"/>
  <c r="N10" i="2"/>
  <c r="R10" i="2" s="1"/>
  <c r="T10" i="2" s="1"/>
  <c r="U10" i="2" s="1"/>
  <c r="N3" i="2"/>
  <c r="R3" i="2" s="1"/>
  <c r="T3" i="2" s="1"/>
  <c r="U3" i="2" s="1"/>
  <c r="N2" i="2"/>
  <c r="R2" i="2" s="1"/>
  <c r="T2" i="2" s="1"/>
  <c r="U2" i="2" s="1"/>
  <c r="N4" i="2"/>
  <c r="N6" i="2"/>
  <c r="R6" i="2" s="1"/>
  <c r="T6" i="2" s="1"/>
  <c r="U6" i="2" s="1"/>
  <c r="R9" i="2"/>
  <c r="T9" i="2" s="1"/>
  <c r="U9" i="2" s="1"/>
  <c r="R79" i="2"/>
  <c r="T79" i="2" s="1"/>
  <c r="U79" i="2" s="1"/>
  <c r="N8" i="2"/>
  <c r="R8" i="2" s="1"/>
  <c r="T8" i="2" s="1"/>
  <c r="U8" i="2" s="1"/>
  <c r="N11" i="2"/>
  <c r="R11" i="2" s="1"/>
  <c r="T11" i="2" s="1"/>
  <c r="U11" i="2" s="1"/>
  <c r="R13" i="2"/>
  <c r="T13" i="2" s="1"/>
  <c r="U13" i="2" s="1"/>
  <c r="R14" i="2"/>
  <c r="T14" i="2" s="1"/>
  <c r="U14" i="2" s="1"/>
  <c r="R15" i="2"/>
  <c r="T15" i="2" s="1"/>
  <c r="U15" i="2" s="1"/>
  <c r="R29" i="2"/>
  <c r="T29" i="2" s="1"/>
  <c r="U29" i="2" s="1"/>
  <c r="R30" i="2"/>
  <c r="T30" i="2" s="1"/>
  <c r="U30" i="2" s="1"/>
  <c r="R31" i="2"/>
  <c r="T31" i="2" s="1"/>
  <c r="U31" i="2" s="1"/>
  <c r="R45" i="2"/>
  <c r="T45" i="2" s="1"/>
  <c r="U45" i="2" s="1"/>
  <c r="R46" i="2"/>
  <c r="T46" i="2" s="1"/>
  <c r="U46" i="2" s="1"/>
  <c r="R47" i="2"/>
  <c r="T47" i="2" s="1"/>
  <c r="U47" i="2" s="1"/>
  <c r="R61" i="2"/>
  <c r="T61" i="2" s="1"/>
  <c r="U61" i="2" s="1"/>
  <c r="R62" i="2"/>
  <c r="T62" i="2" s="1"/>
  <c r="U62" i="2" s="1"/>
  <c r="R63" i="2"/>
  <c r="T63" i="2" s="1"/>
  <c r="U63" i="2" s="1"/>
  <c r="R76" i="2"/>
  <c r="T76" i="2" s="1"/>
  <c r="U76" i="2" s="1"/>
  <c r="R82" i="2"/>
  <c r="T82" i="2" s="1"/>
  <c r="U82" i="2" s="1"/>
  <c r="R86" i="2"/>
  <c r="T86" i="2" s="1"/>
  <c r="U86" i="2" s="1"/>
  <c r="R95" i="2"/>
  <c r="T95" i="2" s="1"/>
  <c r="U95" i="2" s="1"/>
  <c r="R96" i="2"/>
  <c r="T96" i="2" s="1"/>
  <c r="U96" i="2" s="1"/>
  <c r="R100" i="2"/>
  <c r="T100" i="2" s="1"/>
  <c r="U100" i="2" s="1"/>
  <c r="R102" i="2"/>
  <c r="T102" i="2" s="1"/>
  <c r="U102" i="2" s="1"/>
  <c r="R123" i="2"/>
  <c r="T123" i="2" s="1"/>
  <c r="U123" i="2" s="1"/>
  <c r="R139" i="2"/>
  <c r="T139" i="2" s="1"/>
  <c r="U139" i="2" s="1"/>
  <c r="R158" i="2"/>
  <c r="T158" i="2" s="1"/>
  <c r="U158" i="2" s="1"/>
  <c r="R159" i="2"/>
  <c r="T159" i="2" s="1"/>
  <c r="U159" i="2" s="1"/>
  <c r="R173" i="2"/>
  <c r="T173" i="2" s="1"/>
  <c r="U173" i="2" s="1"/>
  <c r="R193" i="2"/>
  <c r="T193" i="2" s="1"/>
  <c r="U193" i="2" s="1"/>
  <c r="R17" i="2"/>
  <c r="T17" i="2" s="1"/>
  <c r="U17" i="2" s="1"/>
  <c r="R18" i="2"/>
  <c r="T18" i="2" s="1"/>
  <c r="U18" i="2" s="1"/>
  <c r="R19" i="2"/>
  <c r="T19" i="2" s="1"/>
  <c r="U19" i="2" s="1"/>
  <c r="R33" i="2"/>
  <c r="T33" i="2" s="1"/>
  <c r="U33" i="2" s="1"/>
  <c r="R34" i="2"/>
  <c r="T34" i="2" s="1"/>
  <c r="U34" i="2" s="1"/>
  <c r="R35" i="2"/>
  <c r="T35" i="2" s="1"/>
  <c r="U35" i="2" s="1"/>
  <c r="R49" i="2"/>
  <c r="T49" i="2" s="1"/>
  <c r="U49" i="2" s="1"/>
  <c r="R50" i="2"/>
  <c r="T50" i="2" s="1"/>
  <c r="U50" i="2" s="1"/>
  <c r="R51" i="2"/>
  <c r="T51" i="2" s="1"/>
  <c r="U51" i="2" s="1"/>
  <c r="R65" i="2"/>
  <c r="T65" i="2" s="1"/>
  <c r="U65" i="2" s="1"/>
  <c r="R66" i="2"/>
  <c r="T66" i="2" s="1"/>
  <c r="U66" i="2" s="1"/>
  <c r="R67" i="2"/>
  <c r="T67" i="2" s="1"/>
  <c r="U67" i="2" s="1"/>
  <c r="R80" i="2"/>
  <c r="T80" i="2" s="1"/>
  <c r="U80" i="2" s="1"/>
  <c r="R89" i="2"/>
  <c r="T89" i="2" s="1"/>
  <c r="U89" i="2" s="1"/>
  <c r="R90" i="2"/>
  <c r="T90" i="2" s="1"/>
  <c r="U90" i="2" s="1"/>
  <c r="R105" i="2"/>
  <c r="T105" i="2" s="1"/>
  <c r="U105" i="2" s="1"/>
  <c r="R106" i="2"/>
  <c r="T106" i="2" s="1"/>
  <c r="U106" i="2" s="1"/>
  <c r="R109" i="2"/>
  <c r="T109" i="2" s="1"/>
  <c r="U109" i="2" s="1"/>
  <c r="R111" i="2"/>
  <c r="T111" i="2" s="1"/>
  <c r="U111" i="2" s="1"/>
  <c r="R112" i="2"/>
  <c r="T112" i="2" s="1"/>
  <c r="U112" i="2" s="1"/>
  <c r="R115" i="2"/>
  <c r="T115" i="2" s="1"/>
  <c r="U115" i="2" s="1"/>
  <c r="R121" i="2"/>
  <c r="T121" i="2" s="1"/>
  <c r="U121" i="2" s="1"/>
  <c r="R131" i="2"/>
  <c r="T131" i="2" s="1"/>
  <c r="U131" i="2" s="1"/>
  <c r="R137" i="2"/>
  <c r="T137" i="2" s="1"/>
  <c r="U137" i="2" s="1"/>
  <c r="R154" i="2"/>
  <c r="T154" i="2" s="1"/>
  <c r="U154" i="2" s="1"/>
  <c r="R157" i="2"/>
  <c r="T157" i="2" s="1"/>
  <c r="U157" i="2" s="1"/>
  <c r="R177" i="2"/>
  <c r="T177" i="2" s="1"/>
  <c r="U177" i="2" s="1"/>
  <c r="R184" i="2"/>
  <c r="T184" i="2" s="1"/>
  <c r="U184" i="2" s="1"/>
  <c r="R192" i="2"/>
  <c r="T192" i="2" s="1"/>
  <c r="U192" i="2" s="1"/>
  <c r="R21" i="2"/>
  <c r="T21" i="2" s="1"/>
  <c r="U21" i="2" s="1"/>
  <c r="R22" i="2"/>
  <c r="T22" i="2" s="1"/>
  <c r="U22" i="2" s="1"/>
  <c r="R23" i="2"/>
  <c r="T23" i="2" s="1"/>
  <c r="U23" i="2" s="1"/>
  <c r="R37" i="2"/>
  <c r="T37" i="2" s="1"/>
  <c r="U37" i="2" s="1"/>
  <c r="R38" i="2"/>
  <c r="T38" i="2" s="1"/>
  <c r="U38" i="2" s="1"/>
  <c r="R39" i="2"/>
  <c r="T39" i="2" s="1"/>
  <c r="U39" i="2" s="1"/>
  <c r="R53" i="2"/>
  <c r="T53" i="2" s="1"/>
  <c r="U53" i="2" s="1"/>
  <c r="R54" i="2"/>
  <c r="T54" i="2" s="1"/>
  <c r="U54" i="2" s="1"/>
  <c r="R55" i="2"/>
  <c r="T55" i="2" s="1"/>
  <c r="U55" i="2" s="1"/>
  <c r="R69" i="2"/>
  <c r="T69" i="2" s="1"/>
  <c r="U69" i="2" s="1"/>
  <c r="R70" i="2"/>
  <c r="T70" i="2" s="1"/>
  <c r="U70" i="2" s="1"/>
  <c r="R71" i="2"/>
  <c r="T71" i="2" s="1"/>
  <c r="U71" i="2" s="1"/>
  <c r="R83" i="2"/>
  <c r="T83" i="2" s="1"/>
  <c r="U83" i="2" s="1"/>
  <c r="R84" i="2"/>
  <c r="T84" i="2" s="1"/>
  <c r="U84" i="2" s="1"/>
  <c r="R94" i="2"/>
  <c r="T94" i="2" s="1"/>
  <c r="U94" i="2" s="1"/>
  <c r="R103" i="2"/>
  <c r="T103" i="2" s="1"/>
  <c r="U103" i="2" s="1"/>
  <c r="R116" i="2"/>
  <c r="T116" i="2" s="1"/>
  <c r="U116" i="2" s="1"/>
  <c r="R119" i="2"/>
  <c r="T119" i="2" s="1"/>
  <c r="U119" i="2" s="1"/>
  <c r="R124" i="2"/>
  <c r="T124" i="2" s="1"/>
  <c r="U124" i="2" s="1"/>
  <c r="R125" i="2"/>
  <c r="T125" i="2" s="1"/>
  <c r="U125" i="2" s="1"/>
  <c r="R127" i="2"/>
  <c r="T127" i="2" s="1"/>
  <c r="U127" i="2" s="1"/>
  <c r="R128" i="2"/>
  <c r="T128" i="2" s="1"/>
  <c r="U128" i="2" s="1"/>
  <c r="R132" i="2"/>
  <c r="T132" i="2" s="1"/>
  <c r="U132" i="2" s="1"/>
  <c r="R135" i="2"/>
  <c r="T135" i="2" s="1"/>
  <c r="U135" i="2" s="1"/>
  <c r="R140" i="2"/>
  <c r="T140" i="2" s="1"/>
  <c r="U140" i="2" s="1"/>
  <c r="R141" i="2"/>
  <c r="T141" i="2" s="1"/>
  <c r="U141" i="2" s="1"/>
  <c r="R143" i="2"/>
  <c r="T143" i="2" s="1"/>
  <c r="U143" i="2" s="1"/>
  <c r="R146" i="2"/>
  <c r="T146" i="2" s="1"/>
  <c r="U146" i="2" s="1"/>
  <c r="R147" i="2"/>
  <c r="T147" i="2" s="1"/>
  <c r="U147" i="2" s="1"/>
  <c r="R156" i="2"/>
  <c r="T156" i="2" s="1"/>
  <c r="U156" i="2" s="1"/>
  <c r="R169" i="2"/>
  <c r="T169" i="2" s="1"/>
  <c r="U169" i="2" s="1"/>
  <c r="R176" i="2"/>
  <c r="T176" i="2" s="1"/>
  <c r="U176" i="2" s="1"/>
  <c r="R190" i="2"/>
  <c r="T190" i="2" s="1"/>
  <c r="U190" i="2" s="1"/>
  <c r="Q4" i="2"/>
  <c r="R4" i="2" s="1"/>
  <c r="T4" i="2" s="1"/>
  <c r="U4" i="2" s="1"/>
  <c r="R25" i="2"/>
  <c r="T25" i="2" s="1"/>
  <c r="U25" i="2" s="1"/>
  <c r="R26" i="2"/>
  <c r="T26" i="2" s="1"/>
  <c r="U26" i="2" s="1"/>
  <c r="R27" i="2"/>
  <c r="T27" i="2" s="1"/>
  <c r="U27" i="2" s="1"/>
  <c r="R41" i="2"/>
  <c r="T41" i="2" s="1"/>
  <c r="U41" i="2" s="1"/>
  <c r="R42" i="2"/>
  <c r="T42" i="2" s="1"/>
  <c r="U42" i="2" s="1"/>
  <c r="R43" i="2"/>
  <c r="T43" i="2" s="1"/>
  <c r="U43" i="2" s="1"/>
  <c r="R57" i="2"/>
  <c r="T57" i="2" s="1"/>
  <c r="U57" i="2" s="1"/>
  <c r="R58" i="2"/>
  <c r="T58" i="2" s="1"/>
  <c r="U58" i="2" s="1"/>
  <c r="R59" i="2"/>
  <c r="T59" i="2" s="1"/>
  <c r="U59" i="2" s="1"/>
  <c r="R73" i="2"/>
  <c r="T73" i="2" s="1"/>
  <c r="U73" i="2" s="1"/>
  <c r="R74" i="2"/>
  <c r="T74" i="2" s="1"/>
  <c r="U74" i="2" s="1"/>
  <c r="R75" i="2"/>
  <c r="T75" i="2" s="1"/>
  <c r="U75" i="2" s="1"/>
  <c r="R77" i="2"/>
  <c r="T77" i="2" s="1"/>
  <c r="U77" i="2" s="1"/>
  <c r="R78" i="2"/>
  <c r="T78" i="2" s="1"/>
  <c r="U78" i="2" s="1"/>
  <c r="R88" i="2"/>
  <c r="T88" i="2" s="1"/>
  <c r="U88" i="2" s="1"/>
  <c r="R92" i="2"/>
  <c r="T92" i="2" s="1"/>
  <c r="U92" i="2" s="1"/>
  <c r="R99" i="2"/>
  <c r="T99" i="2" s="1"/>
  <c r="U99" i="2" s="1"/>
  <c r="R104" i="2"/>
  <c r="T104" i="2" s="1"/>
  <c r="U104" i="2" s="1"/>
  <c r="R110" i="2"/>
  <c r="T110" i="2" s="1"/>
  <c r="U110" i="2" s="1"/>
  <c r="R117" i="2"/>
  <c r="T117" i="2" s="1"/>
  <c r="U117" i="2" s="1"/>
  <c r="R122" i="2"/>
  <c r="T122" i="2" s="1"/>
  <c r="U122" i="2" s="1"/>
  <c r="R126" i="2"/>
  <c r="T126" i="2" s="1"/>
  <c r="U126" i="2" s="1"/>
  <c r="R133" i="2"/>
  <c r="T133" i="2" s="1"/>
  <c r="U133" i="2" s="1"/>
  <c r="R138" i="2"/>
  <c r="T138" i="2" s="1"/>
  <c r="U138" i="2" s="1"/>
  <c r="R142" i="2"/>
  <c r="T142" i="2" s="1"/>
  <c r="U142" i="2" s="1"/>
  <c r="R144" i="2"/>
  <c r="T144" i="2" s="1"/>
  <c r="U144" i="2" s="1"/>
  <c r="R148" i="2"/>
  <c r="T148" i="2" s="1"/>
  <c r="U148" i="2" s="1"/>
  <c r="R155" i="2"/>
  <c r="T155" i="2" s="1"/>
  <c r="U155" i="2" s="1"/>
  <c r="R165" i="2"/>
  <c r="T165" i="2" s="1"/>
  <c r="U165" i="2" s="1"/>
  <c r="R174" i="2"/>
  <c r="T174" i="2" s="1"/>
  <c r="U174" i="2" s="1"/>
  <c r="R181" i="2"/>
  <c r="T181" i="2" s="1"/>
  <c r="U181" i="2" s="1"/>
  <c r="R189" i="2"/>
  <c r="T189" i="2" s="1"/>
  <c r="U189" i="2" s="1"/>
  <c r="R161" i="2"/>
  <c r="T161" i="2" s="1"/>
  <c r="U161" i="2" s="1"/>
  <c r="R162" i="2"/>
  <c r="T162" i="2" s="1"/>
  <c r="U162" i="2" s="1"/>
  <c r="R163" i="2"/>
  <c r="T163" i="2" s="1"/>
  <c r="U163" i="2" s="1"/>
  <c r="R171" i="2"/>
  <c r="T171" i="2" s="1"/>
  <c r="U171" i="2" s="1"/>
  <c r="R175" i="2"/>
  <c r="T175" i="2" s="1"/>
  <c r="U175" i="2" s="1"/>
  <c r="R182" i="2"/>
  <c r="T182" i="2" s="1"/>
  <c r="U182" i="2" s="1"/>
  <c r="R187" i="2"/>
  <c r="T187" i="2" s="1"/>
  <c r="U187" i="2" s="1"/>
  <c r="R191" i="2"/>
  <c r="T191" i="2" s="1"/>
  <c r="U191" i="2" s="1"/>
  <c r="R172" i="2"/>
  <c r="T172" i="2" s="1"/>
  <c r="U172" i="2" s="1"/>
  <c r="R188" i="2"/>
  <c r="T188" i="2" s="1"/>
  <c r="U188" i="2" s="1"/>
  <c r="Q98" i="2"/>
  <c r="R98" i="2" s="1"/>
  <c r="T98" i="2" s="1"/>
  <c r="U98" i="2" s="1"/>
  <c r="Q108" i="2"/>
  <c r="R108" i="2" s="1"/>
  <c r="T108" i="2" s="1"/>
  <c r="U108" i="2" s="1"/>
  <c r="Q114" i="2"/>
  <c r="R114" i="2" s="1"/>
  <c r="T114" i="2" s="1"/>
  <c r="U114" i="2" s="1"/>
  <c r="Q130" i="2"/>
  <c r="R130" i="2" s="1"/>
  <c r="T130" i="2" s="1"/>
  <c r="U130" i="2" s="1"/>
  <c r="R149" i="2"/>
  <c r="T149" i="2" s="1"/>
  <c r="U149" i="2" s="1"/>
  <c r="R150" i="2"/>
  <c r="T150" i="2" s="1"/>
  <c r="U150" i="2" s="1"/>
  <c r="R151" i="2"/>
  <c r="T151" i="2" s="1"/>
  <c r="U151" i="2" s="1"/>
  <c r="R152" i="2"/>
  <c r="T152" i="2" s="1"/>
  <c r="U152" i="2" s="1"/>
  <c r="R153" i="2"/>
  <c r="T153" i="2" s="1"/>
  <c r="U153" i="2" s="1"/>
  <c r="R164" i="2"/>
  <c r="T164" i="2" s="1"/>
  <c r="U164" i="2" s="1"/>
  <c r="R168" i="2"/>
  <c r="T168" i="2" s="1"/>
  <c r="U168" i="2" s="1"/>
  <c r="R170" i="2"/>
  <c r="T170" i="2" s="1"/>
  <c r="U170" i="2" s="1"/>
  <c r="R180" i="2"/>
  <c r="T180" i="2" s="1"/>
  <c r="U180" i="2" s="1"/>
  <c r="R186" i="2"/>
  <c r="T186" i="2" s="1"/>
  <c r="U186" i="2" s="1"/>
  <c r="Q179" i="2"/>
  <c r="R179" i="2" s="1"/>
  <c r="T179" i="2" s="1"/>
  <c r="U179" i="2" s="1"/>
  <c r="M179" i="1"/>
  <c r="J172" i="1"/>
  <c r="J184" i="1"/>
  <c r="J187" i="1"/>
  <c r="J190" i="1"/>
  <c r="J180" i="1"/>
  <c r="J181" i="1"/>
  <c r="J183" i="1"/>
  <c r="J189" i="1"/>
  <c r="J193" i="1"/>
  <c r="I170" i="1"/>
  <c r="M170" i="1"/>
  <c r="J173" i="1"/>
  <c r="J175" i="1"/>
  <c r="J176" i="1"/>
  <c r="J177" i="1"/>
  <c r="I182" i="1"/>
  <c r="M180" i="1"/>
  <c r="J186" i="1"/>
  <c r="J192" i="1"/>
  <c r="J171" i="1"/>
  <c r="J174" i="1"/>
  <c r="J178" i="1"/>
  <c r="I185" i="1"/>
  <c r="M181" i="1"/>
  <c r="M188" i="1"/>
  <c r="I188" i="1"/>
  <c r="I191" i="1"/>
  <c r="M189" i="1"/>
  <c r="I179" i="1"/>
  <c r="M29" i="1"/>
  <c r="M71" i="1"/>
  <c r="M81" i="1"/>
  <c r="M107" i="1"/>
  <c r="J15" i="1"/>
  <c r="J34" i="1"/>
  <c r="J40" i="1"/>
  <c r="I62" i="1"/>
  <c r="M62" i="1"/>
  <c r="J18" i="1"/>
  <c r="J30" i="1"/>
  <c r="J32" i="1"/>
  <c r="J35" i="1"/>
  <c r="J48" i="1"/>
  <c r="J57" i="1"/>
  <c r="J60" i="1"/>
  <c r="J64" i="1"/>
  <c r="J22" i="1"/>
  <c r="J37" i="1"/>
  <c r="J45" i="1"/>
  <c r="J10" i="1"/>
  <c r="J9" i="1"/>
  <c r="M13" i="1"/>
  <c r="I17" i="1"/>
  <c r="J25" i="1"/>
  <c r="J28" i="1"/>
  <c r="J58" i="1"/>
  <c r="J7" i="1"/>
  <c r="I11" i="1"/>
  <c r="M11" i="1"/>
  <c r="J19" i="1"/>
  <c r="J54" i="1"/>
  <c r="J6" i="1"/>
  <c r="J12" i="1"/>
  <c r="I14" i="1"/>
  <c r="M12" i="1"/>
  <c r="J4" i="1"/>
  <c r="J5" i="1"/>
  <c r="J13" i="1"/>
  <c r="J23" i="1"/>
  <c r="J24" i="1"/>
  <c r="J26" i="1"/>
  <c r="J27" i="1"/>
  <c r="J33" i="1"/>
  <c r="J38" i="1"/>
  <c r="J50" i="1"/>
  <c r="J3" i="1"/>
  <c r="I8" i="1"/>
  <c r="M4" i="1"/>
  <c r="J16" i="1"/>
  <c r="M20" i="1"/>
  <c r="I20" i="1"/>
  <c r="J21" i="1"/>
  <c r="J36" i="1"/>
  <c r="J39" i="1"/>
  <c r="J41" i="1"/>
  <c r="J43" i="1"/>
  <c r="J52" i="1"/>
  <c r="M30" i="1"/>
  <c r="M39" i="1"/>
  <c r="J47" i="1"/>
  <c r="J61" i="1"/>
  <c r="G65" i="1"/>
  <c r="G66" i="1"/>
  <c r="I66" i="1" s="1"/>
  <c r="G67" i="1"/>
  <c r="I67" i="1" s="1"/>
  <c r="G68" i="1"/>
  <c r="G69" i="1"/>
  <c r="I69" i="1" s="1"/>
  <c r="J121" i="1"/>
  <c r="I29" i="1"/>
  <c r="J70" i="1"/>
  <c r="J73" i="1"/>
  <c r="J100" i="1"/>
  <c r="G31" i="1"/>
  <c r="I31" i="1" s="1"/>
  <c r="M31" i="1"/>
  <c r="G42" i="1"/>
  <c r="I42" i="1" s="1"/>
  <c r="I44" i="1"/>
  <c r="G46" i="1"/>
  <c r="I46" i="1" s="1"/>
  <c r="M48" i="1"/>
  <c r="I56" i="1"/>
  <c r="J59" i="1"/>
  <c r="J71" i="1"/>
  <c r="J136" i="1"/>
  <c r="J108" i="1"/>
  <c r="J112" i="1"/>
  <c r="M117" i="1"/>
  <c r="I119" i="1"/>
  <c r="J122" i="1"/>
  <c r="J133" i="1"/>
  <c r="J135" i="1"/>
  <c r="J102" i="1"/>
  <c r="J103" i="1"/>
  <c r="J105" i="1"/>
  <c r="J106" i="1"/>
  <c r="J113" i="1"/>
  <c r="J117" i="1"/>
  <c r="M125" i="1"/>
  <c r="I125" i="1"/>
  <c r="J127" i="1"/>
  <c r="J129" i="1"/>
  <c r="J132" i="1"/>
  <c r="J137" i="1"/>
  <c r="J146" i="1"/>
  <c r="J147" i="1"/>
  <c r="J150" i="1"/>
  <c r="J81" i="1"/>
  <c r="J90" i="1"/>
  <c r="I107" i="1"/>
  <c r="J118" i="1"/>
  <c r="J120" i="1"/>
  <c r="J126" i="1"/>
  <c r="J128" i="1"/>
  <c r="I131" i="1"/>
  <c r="M127" i="1"/>
  <c r="J138" i="1"/>
  <c r="I149" i="1"/>
  <c r="M145" i="1"/>
  <c r="J151" i="1"/>
  <c r="J154" i="1"/>
  <c r="G72" i="1"/>
  <c r="I72" i="1" s="1"/>
  <c r="M80" i="1"/>
  <c r="I83" i="1"/>
  <c r="J86" i="1"/>
  <c r="J87" i="1"/>
  <c r="J88" i="1"/>
  <c r="M89" i="1"/>
  <c r="I92" i="1"/>
  <c r="J95" i="1"/>
  <c r="J96" i="1"/>
  <c r="J97" i="1"/>
  <c r="I98" i="1"/>
  <c r="M98" i="1"/>
  <c r="M99" i="1"/>
  <c r="I101" i="1"/>
  <c r="M100" i="1"/>
  <c r="I104" i="1"/>
  <c r="I110" i="1"/>
  <c r="M108" i="1"/>
  <c r="J124" i="1"/>
  <c r="M135" i="1"/>
  <c r="J141" i="1"/>
  <c r="G115" i="1"/>
  <c r="I115" i="1" s="1"/>
  <c r="M126" i="1"/>
  <c r="M134" i="1"/>
  <c r="G140" i="1"/>
  <c r="M154" i="1"/>
  <c r="J159" i="1"/>
  <c r="J163" i="1"/>
  <c r="J158" i="1"/>
  <c r="I167" i="1"/>
  <c r="M163" i="1"/>
  <c r="J169" i="1"/>
  <c r="J157" i="1"/>
  <c r="I161" i="1"/>
  <c r="M161" i="1"/>
  <c r="J166" i="1"/>
  <c r="G116" i="1"/>
  <c r="G139" i="1"/>
  <c r="I139" i="1" s="1"/>
  <c r="G143" i="1"/>
  <c r="G144" i="1"/>
  <c r="I144" i="1" s="1"/>
  <c r="G152" i="1"/>
  <c r="G153" i="1"/>
  <c r="I153" i="1" s="1"/>
  <c r="J155" i="1"/>
  <c r="J156" i="1"/>
  <c r="J160" i="1"/>
  <c r="J162" i="1"/>
  <c r="I164" i="1"/>
  <c r="M162" i="1"/>
  <c r="J165" i="1"/>
  <c r="J168" i="1"/>
  <c r="J179" i="1" l="1"/>
  <c r="J170" i="1"/>
  <c r="J188" i="1"/>
  <c r="J191" i="1"/>
  <c r="J185" i="1"/>
  <c r="J182" i="1"/>
  <c r="J83" i="1"/>
  <c r="J44" i="1"/>
  <c r="J66" i="1"/>
  <c r="J125" i="1"/>
  <c r="J56" i="1"/>
  <c r="J42" i="1"/>
  <c r="J69" i="1"/>
  <c r="I65" i="1"/>
  <c r="M63" i="1"/>
  <c r="J14" i="1"/>
  <c r="J62" i="1"/>
  <c r="I140" i="1"/>
  <c r="M136" i="1"/>
  <c r="J153" i="1"/>
  <c r="J161" i="1"/>
  <c r="J101" i="1"/>
  <c r="J92" i="1"/>
  <c r="J72" i="1"/>
  <c r="J29" i="1"/>
  <c r="J20" i="1"/>
  <c r="J164" i="1"/>
  <c r="I143" i="1"/>
  <c r="M143" i="1"/>
  <c r="J167" i="1"/>
  <c r="J104" i="1"/>
  <c r="J17" i="1"/>
  <c r="J139" i="1"/>
  <c r="I152" i="1"/>
  <c r="M152" i="1"/>
  <c r="M116" i="1"/>
  <c r="I116" i="1"/>
  <c r="J98" i="1"/>
  <c r="J131" i="1"/>
  <c r="J107" i="1"/>
  <c r="J119" i="1"/>
  <c r="I68" i="1"/>
  <c r="M64" i="1"/>
  <c r="J144" i="1"/>
  <c r="J115" i="1"/>
  <c r="J110" i="1"/>
  <c r="J149" i="1"/>
  <c r="J46" i="1"/>
  <c r="J31" i="1"/>
  <c r="J67" i="1"/>
  <c r="J8" i="1"/>
  <c r="J11" i="1"/>
  <c r="J143" i="1" l="1"/>
  <c r="J140" i="1"/>
  <c r="J65" i="1"/>
  <c r="J152" i="1"/>
  <c r="J68" i="1"/>
  <c r="J116" i="1"/>
</calcChain>
</file>

<file path=xl/sharedStrings.xml><?xml version="1.0" encoding="utf-8"?>
<sst xmlns="http://schemas.openxmlformats.org/spreadsheetml/2006/main" count="545" uniqueCount="137">
  <si>
    <t>Échantillion</t>
  </si>
  <si>
    <t>Days</t>
  </si>
  <si>
    <t>CH4 (ppm)</t>
  </si>
  <si>
    <t>CO2 (ppm)</t>
  </si>
  <si>
    <t>Weight sed (g)</t>
  </si>
  <si>
    <t>Wet sediment density (g/cc)</t>
  </si>
  <si>
    <t>Volume sediment</t>
  </si>
  <si>
    <t>Volume headspace</t>
  </si>
  <si>
    <t>moles in each vials (gaseous)</t>
  </si>
  <si>
    <t>moles CH4 gaseous</t>
  </si>
  <si>
    <t>Total CH4 moles in vials</t>
  </si>
  <si>
    <t>Sample</t>
  </si>
  <si>
    <t>CH4 nmol/cm-3/d-1</t>
  </si>
  <si>
    <t>P</t>
  </si>
  <si>
    <t>kPa</t>
  </si>
  <si>
    <t>R</t>
  </si>
  <si>
    <t>Ideal gas law</t>
  </si>
  <si>
    <t>T</t>
  </si>
  <si>
    <t>K</t>
  </si>
  <si>
    <t>07-A(i)</t>
  </si>
  <si>
    <t>07-A(ii)</t>
  </si>
  <si>
    <t>07-A(iii)</t>
  </si>
  <si>
    <t>07-B(i)</t>
  </si>
  <si>
    <t>07-B(ii)</t>
  </si>
  <si>
    <t>07-B(iii)</t>
  </si>
  <si>
    <t>07-C(i)</t>
  </si>
  <si>
    <t>07-C(ii)</t>
  </si>
  <si>
    <t>07-C(iii)</t>
  </si>
  <si>
    <t>08-A (i)</t>
  </si>
  <si>
    <t>08-A (ii)</t>
  </si>
  <si>
    <t>08-A (iii)</t>
  </si>
  <si>
    <t>08-B (i)</t>
  </si>
  <si>
    <t>08-B (ii)</t>
  </si>
  <si>
    <t>08-B (iii)</t>
  </si>
  <si>
    <t>08-C (i)</t>
  </si>
  <si>
    <t>08-C (ii)</t>
  </si>
  <si>
    <t>08-C (iii)</t>
  </si>
  <si>
    <t>09-A (i)</t>
  </si>
  <si>
    <t>09-A (ii)</t>
  </si>
  <si>
    <t>09-B (i)</t>
  </si>
  <si>
    <t>09-B (ii)</t>
  </si>
  <si>
    <t>09-B (iii)</t>
  </si>
  <si>
    <t>09-C (i)</t>
  </si>
  <si>
    <t>09-C (ii)</t>
  </si>
  <si>
    <t>09-C (iii)</t>
  </si>
  <si>
    <t>10A-A (i)</t>
  </si>
  <si>
    <t>10A-A (ii)</t>
  </si>
  <si>
    <t>10A-A(iii)</t>
  </si>
  <si>
    <t>10A-B (i)</t>
  </si>
  <si>
    <t>10A-B (iii)</t>
  </si>
  <si>
    <t>10A-B (iv)</t>
  </si>
  <si>
    <t>10A-C (i)</t>
  </si>
  <si>
    <t>10A-C(ii)</t>
  </si>
  <si>
    <t>10A-C (iii)</t>
  </si>
  <si>
    <t>10A-D (i)</t>
  </si>
  <si>
    <t>10A-D (ii)</t>
  </si>
  <si>
    <t>10A-D (iii)</t>
  </si>
  <si>
    <t>10B-A(i)</t>
  </si>
  <si>
    <t>10B-A(ii)</t>
  </si>
  <si>
    <t>10B-A (iii)</t>
  </si>
  <si>
    <t>10B-B (i)</t>
  </si>
  <si>
    <t>10B-B (ii)</t>
  </si>
  <si>
    <t>10B-B (iii)</t>
  </si>
  <si>
    <t>10B-C(i)</t>
  </si>
  <si>
    <t>10B-C (ii)</t>
  </si>
  <si>
    <t>10B-C (iii)</t>
  </si>
  <si>
    <t>10C-A (i)</t>
  </si>
  <si>
    <t>10C-A (ii)</t>
  </si>
  <si>
    <t>10C-A (iii)</t>
  </si>
  <si>
    <t>10C-B (i)</t>
  </si>
  <si>
    <t>10C-B (ii)</t>
  </si>
  <si>
    <t>10C-B (iii)</t>
  </si>
  <si>
    <t>10C-C (i)</t>
  </si>
  <si>
    <t>10C-C (ii)</t>
  </si>
  <si>
    <t>10C-C (iii)</t>
  </si>
  <si>
    <t>10D-A (i)</t>
  </si>
  <si>
    <t>10D-A (ii)</t>
  </si>
  <si>
    <t>10D-A (iii)</t>
  </si>
  <si>
    <t>10D-B (i)</t>
  </si>
  <si>
    <t>10D-B (ii)</t>
  </si>
  <si>
    <t>10D-B (iii)</t>
  </si>
  <si>
    <t>10D-C (ii)</t>
  </si>
  <si>
    <t>10D-C (iii)</t>
  </si>
  <si>
    <t>Day</t>
  </si>
  <si>
    <t>Kgl</t>
  </si>
  <si>
    <t>moles CH4 gaseous phase</t>
  </si>
  <si>
    <t>vol gaseous phase</t>
  </si>
  <si>
    <t>concentration gaseous phase</t>
  </si>
  <si>
    <t>concentration CH4 liquid phase</t>
  </si>
  <si>
    <t>vol liquid phase</t>
  </si>
  <si>
    <t>moles liquid phase</t>
  </si>
  <si>
    <t>total moles CH4 in vial</t>
  </si>
  <si>
    <t>Partition coefficient Lomond and Thong (2011)</t>
  </si>
  <si>
    <t>Relation 1/T and log(Kgl) = linear</t>
  </si>
  <si>
    <t>1/T (20 degrés)=</t>
  </si>
  <si>
    <t xml:space="preserve">Kgl (20 degrés)= </t>
  </si>
  <si>
    <t>1/T (4 degres)=</t>
  </si>
  <si>
    <t>Kgl (4 degrés)=</t>
  </si>
  <si>
    <t>partitioning coefficient</t>
  </si>
  <si>
    <t>Kgl=</t>
  </si>
  <si>
    <t>Cg/Cl</t>
  </si>
  <si>
    <t>Cg</t>
  </si>
  <si>
    <t>concentration of analyte in gaseous phase</t>
  </si>
  <si>
    <t>Cl=</t>
  </si>
  <si>
    <t>Cg/Kgl</t>
  </si>
  <si>
    <t>Cl</t>
  </si>
  <si>
    <t>concentration of analyte in liquid phae</t>
  </si>
  <si>
    <t>logKgl=-(deltaH/2,303RT) + C</t>
  </si>
  <si>
    <t>logKgl=</t>
  </si>
  <si>
    <t>09-A(i)</t>
  </si>
  <si>
    <t>Mean CH4 nmol/cm-3/d-1</t>
  </si>
  <si>
    <t>Std dev</t>
  </si>
  <si>
    <t>Site</t>
  </si>
  <si>
    <t>depth range</t>
  </si>
  <si>
    <t>Depth thickness (m)</t>
  </si>
  <si>
    <t>rate (mmol m-3 d-1)</t>
  </si>
  <si>
    <t>horizontal integration of rate (mmol m-2 d-1)</t>
  </si>
  <si>
    <t>uncertainty</t>
  </si>
  <si>
    <t>Description</t>
  </si>
  <si>
    <t>vertical integration (mmol m-2 d-1)</t>
  </si>
  <si>
    <t>mol m-2 y-1</t>
  </si>
  <si>
    <t>area of landform (m-2)</t>
  </si>
  <si>
    <t>Total CH4 production in AL (mmol j-1)</t>
  </si>
  <si>
    <t>TP</t>
  </si>
  <si>
    <t>0-10</t>
  </si>
  <si>
    <t>Low center polygon (water saturated)</t>
  </si>
  <si>
    <t>10;20</t>
  </si>
  <si>
    <t>20;30</t>
  </si>
  <si>
    <t>0;10</t>
  </si>
  <si>
    <t>Trough (water-saturated)</t>
  </si>
  <si>
    <t>high center (dry)</t>
  </si>
  <si>
    <t>RP</t>
  </si>
  <si>
    <t>30;40</t>
  </si>
  <si>
    <t>10;24</t>
  </si>
  <si>
    <t>24;35</t>
  </si>
  <si>
    <t>std deviation</t>
  </si>
  <si>
    <t>uncertainty (error propagation)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</si>
</sst>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0.0"/>
    <numFmt numFmtId="165" formatCode="0.0000000"/>
    <numFmt numFmtId="167" formatCode="0.000"/>
    <numFmt numFmtId="168" formatCode="0.00000"/>
    <numFmt numFmtId="169" formatCode="0.0000"/>
    <numFmt numFmtId="171" formatCode="0.00000000000"/>
    <numFmt numFmtId="172" formatCode="0.00000000000000"/>
    <numFmt numFmtId="173" formatCode="0.0000E+00"/>
  </numFmts>
  <fonts count="4" x14ac:knownFonts="1">
    <font>
      <sz val="12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2"/>
      <color rgb="FF000000"/>
      <name val="Aptos Narrow"/>
      <family val="2"/>
      <scheme val="minor"/>
    </font>
    <font>
      <b/>
      <sz val="12"/>
      <color theme="1"/>
      <name val="Aptos Narrow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4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8">
    <xf numFmtId="0" fontId="0" fillId="0" borderId="0" xfId="0"/>
    <xf numFmtId="0" fontId="1" fillId="0" borderId="1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1" fontId="0" fillId="0" borderId="11" xfId="0" applyNumberForma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/>
    <xf numFmtId="164" fontId="0" fillId="0" borderId="14" xfId="0" applyNumberFormat="1" applyBorder="1"/>
    <xf numFmtId="164" fontId="0" fillId="0" borderId="13" xfId="0" applyNumberFormat="1" applyBorder="1"/>
    <xf numFmtId="165" fontId="0" fillId="0" borderId="10" xfId="0" applyNumberFormat="1" applyBorder="1"/>
    <xf numFmtId="11" fontId="0" fillId="0" borderId="11" xfId="0" applyNumberFormat="1" applyBorder="1"/>
    <xf numFmtId="11" fontId="0" fillId="0" borderId="12" xfId="0" applyNumberFormat="1" applyBorder="1"/>
    <xf numFmtId="0" fontId="0" fillId="0" borderId="17" xfId="0" applyBorder="1"/>
    <xf numFmtId="0" fontId="0" fillId="0" borderId="15" xfId="0" applyBorder="1"/>
    <xf numFmtId="1" fontId="0" fillId="0" borderId="16" xfId="0" applyNumberFormat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/>
    <xf numFmtId="164" fontId="0" fillId="0" borderId="20" xfId="0" applyNumberFormat="1" applyBorder="1"/>
    <xf numFmtId="164" fontId="0" fillId="0" borderId="19" xfId="0" applyNumberFormat="1" applyBorder="1"/>
    <xf numFmtId="165" fontId="0" fillId="0" borderId="15" xfId="0" applyNumberFormat="1" applyBorder="1"/>
    <xf numFmtId="11" fontId="0" fillId="0" borderId="16" xfId="0" applyNumberFormat="1" applyBorder="1"/>
    <xf numFmtId="0" fontId="0" fillId="0" borderId="16" xfId="0" applyBorder="1" applyAlignment="1">
      <alignment horizontal="center"/>
    </xf>
    <xf numFmtId="0" fontId="0" fillId="0" borderId="21" xfId="0" applyBorder="1"/>
    <xf numFmtId="0" fontId="0" fillId="0" borderId="16" xfId="0" applyBorder="1"/>
    <xf numFmtId="0" fontId="0" fillId="0" borderId="22" xfId="0" applyBorder="1"/>
    <xf numFmtId="0" fontId="0" fillId="0" borderId="23" xfId="0" applyBorder="1"/>
    <xf numFmtId="1" fontId="0" fillId="0" borderId="24" xfId="0" applyNumberFormat="1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4" xfId="0" applyBorder="1"/>
    <xf numFmtId="164" fontId="0" fillId="0" borderId="25" xfId="0" applyNumberFormat="1" applyBorder="1"/>
    <xf numFmtId="164" fontId="0" fillId="0" borderId="26" xfId="0" applyNumberFormat="1" applyBorder="1"/>
    <xf numFmtId="165" fontId="0" fillId="0" borderId="23" xfId="0" applyNumberFormat="1" applyBorder="1"/>
    <xf numFmtId="11" fontId="0" fillId="0" borderId="24" xfId="0" applyNumberFormat="1" applyBorder="1"/>
    <xf numFmtId="0" fontId="0" fillId="0" borderId="11" xfId="0" applyBorder="1" applyAlignment="1">
      <alignment horizontal="center"/>
    </xf>
    <xf numFmtId="0" fontId="0" fillId="0" borderId="11" xfId="0" applyBorder="1"/>
    <xf numFmtId="164" fontId="0" fillId="0" borderId="12" xfId="0" applyNumberFormat="1" applyBorder="1"/>
    <xf numFmtId="164" fontId="0" fillId="0" borderId="27" xfId="0" applyNumberFormat="1" applyBorder="1"/>
    <xf numFmtId="164" fontId="0" fillId="0" borderId="28" xfId="0" applyNumberFormat="1" applyBorder="1"/>
    <xf numFmtId="167" fontId="0" fillId="0" borderId="11" xfId="0" applyNumberFormat="1" applyBorder="1" applyAlignment="1">
      <alignment horizontal="center"/>
    </xf>
    <xf numFmtId="167" fontId="0" fillId="0" borderId="16" xfId="0" applyNumberFormat="1" applyBorder="1" applyAlignment="1">
      <alignment horizontal="center"/>
    </xf>
    <xf numFmtId="167" fontId="0" fillId="0" borderId="24" xfId="0" applyNumberFormat="1" applyBorder="1" applyAlignment="1">
      <alignment horizontal="center"/>
    </xf>
    <xf numFmtId="0" fontId="0" fillId="0" borderId="29" xfId="0" applyBorder="1"/>
    <xf numFmtId="0" fontId="0" fillId="0" borderId="30" xfId="0" applyBorder="1"/>
    <xf numFmtId="1" fontId="0" fillId="0" borderId="21" xfId="0" applyNumberFormat="1" applyBorder="1" applyAlignment="1">
      <alignment horizontal="center"/>
    </xf>
    <xf numFmtId="167" fontId="0" fillId="0" borderId="21" xfId="0" applyNumberFormat="1" applyBorder="1" applyAlignment="1">
      <alignment horizontal="center"/>
    </xf>
    <xf numFmtId="164" fontId="0" fillId="0" borderId="31" xfId="0" applyNumberFormat="1" applyBorder="1"/>
    <xf numFmtId="165" fontId="0" fillId="0" borderId="30" xfId="0" applyNumberFormat="1" applyBorder="1"/>
    <xf numFmtId="11" fontId="0" fillId="0" borderId="21" xfId="0" applyNumberFormat="1" applyBorder="1"/>
    <xf numFmtId="0" fontId="0" fillId="0" borderId="32" xfId="0" applyBorder="1"/>
    <xf numFmtId="0" fontId="0" fillId="0" borderId="33" xfId="0" applyBorder="1"/>
    <xf numFmtId="0" fontId="0" fillId="0" borderId="3" xfId="0" applyBorder="1"/>
    <xf numFmtId="1" fontId="0" fillId="0" borderId="1" xfId="0" applyNumberFormat="1" applyBorder="1" applyAlignment="1">
      <alignment horizontal="center"/>
    </xf>
    <xf numFmtId="167" fontId="0" fillId="0" borderId="1" xfId="0" applyNumberFormat="1" applyBorder="1" applyAlignment="1">
      <alignment horizontal="center"/>
    </xf>
    <xf numFmtId="0" fontId="0" fillId="0" borderId="1" xfId="0" applyBorder="1"/>
    <xf numFmtId="164" fontId="0" fillId="0" borderId="34" xfId="0" applyNumberFormat="1" applyBorder="1"/>
    <xf numFmtId="164" fontId="0" fillId="0" borderId="35" xfId="0" applyNumberFormat="1" applyBorder="1"/>
    <xf numFmtId="165" fontId="0" fillId="0" borderId="3" xfId="0" applyNumberFormat="1" applyBorder="1"/>
    <xf numFmtId="11" fontId="0" fillId="0" borderId="1" xfId="0" applyNumberFormat="1" applyBorder="1"/>
    <xf numFmtId="167" fontId="0" fillId="0" borderId="12" xfId="0" applyNumberFormat="1" applyBorder="1" applyAlignment="1">
      <alignment horizontal="center"/>
    </xf>
    <xf numFmtId="167" fontId="0" fillId="0" borderId="18" xfId="0" applyNumberFormat="1" applyBorder="1" applyAlignment="1">
      <alignment horizontal="center"/>
    </xf>
    <xf numFmtId="0" fontId="0" fillId="0" borderId="36" xfId="0" applyBorder="1"/>
    <xf numFmtId="0" fontId="2" fillId="0" borderId="9" xfId="0" applyFont="1" applyBorder="1"/>
    <xf numFmtId="0" fontId="2" fillId="0" borderId="17" xfId="0" applyFont="1" applyBorder="1"/>
    <xf numFmtId="0" fontId="2" fillId="0" borderId="22" xfId="0" applyFont="1" applyBorder="1"/>
    <xf numFmtId="2" fontId="0" fillId="0" borderId="12" xfId="0" applyNumberFormat="1" applyBorder="1" applyAlignment="1">
      <alignment horizontal="center"/>
    </xf>
    <xf numFmtId="2" fontId="0" fillId="0" borderId="18" xfId="0" applyNumberFormat="1" applyBorder="1" applyAlignment="1">
      <alignment horizontal="center"/>
    </xf>
    <xf numFmtId="2" fontId="0" fillId="0" borderId="16" xfId="0" applyNumberFormat="1" applyBorder="1" applyAlignment="1">
      <alignment horizontal="center"/>
    </xf>
    <xf numFmtId="2" fontId="0" fillId="0" borderId="24" xfId="0" applyNumberFormat="1" applyBorder="1" applyAlignment="1">
      <alignment horizontal="center"/>
    </xf>
    <xf numFmtId="2" fontId="0" fillId="0" borderId="11" xfId="0" applyNumberFormat="1" applyBorder="1"/>
    <xf numFmtId="2" fontId="0" fillId="0" borderId="21" xfId="0" applyNumberFormat="1" applyBorder="1"/>
    <xf numFmtId="2" fontId="0" fillId="0" borderId="16" xfId="0" applyNumberFormat="1" applyBorder="1"/>
    <xf numFmtId="2" fontId="0" fillId="0" borderId="24" xfId="0" applyNumberFormat="1" applyBorder="1"/>
    <xf numFmtId="2" fontId="0" fillId="0" borderId="2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37" xfId="0" applyBorder="1"/>
    <xf numFmtId="0" fontId="0" fillId="0" borderId="38" xfId="0" applyBorder="1"/>
    <xf numFmtId="0" fontId="0" fillId="0" borderId="27" xfId="0" applyBorder="1"/>
    <xf numFmtId="0" fontId="0" fillId="0" borderId="18" xfId="0" applyBorder="1"/>
    <xf numFmtId="0" fontId="0" fillId="0" borderId="39" xfId="0" applyBorder="1"/>
    <xf numFmtId="0" fontId="0" fillId="0" borderId="40" xfId="0" applyBorder="1"/>
    <xf numFmtId="2" fontId="0" fillId="0" borderId="27" xfId="0" applyNumberFormat="1" applyBorder="1" applyAlignment="1">
      <alignment horizontal="center"/>
    </xf>
    <xf numFmtId="0" fontId="0" fillId="0" borderId="31" xfId="0" applyBorder="1"/>
    <xf numFmtId="2" fontId="0" fillId="0" borderId="11" xfId="0" applyNumberFormat="1" applyBorder="1" applyAlignment="1">
      <alignment horizontal="center"/>
    </xf>
    <xf numFmtId="0" fontId="0" fillId="0" borderId="15" xfId="0" applyFill="1" applyBorder="1"/>
    <xf numFmtId="0" fontId="0" fillId="0" borderId="41" xfId="0" applyBorder="1"/>
    <xf numFmtId="0" fontId="0" fillId="0" borderId="34" xfId="0" applyBorder="1"/>
    <xf numFmtId="0" fontId="0" fillId="0" borderId="0" xfId="0" applyFill="1"/>
    <xf numFmtId="164" fontId="0" fillId="0" borderId="18" xfId="0" applyNumberFormat="1" applyFill="1" applyBorder="1"/>
    <xf numFmtId="0" fontId="0" fillId="0" borderId="0" xfId="0" applyBorder="1"/>
    <xf numFmtId="0" fontId="1" fillId="0" borderId="0" xfId="0" applyFont="1" applyFill="1" applyBorder="1" applyAlignment="1">
      <alignment wrapText="1"/>
    </xf>
    <xf numFmtId="164" fontId="0" fillId="0" borderId="0" xfId="0" applyNumberFormat="1" applyFill="1" applyBorder="1"/>
    <xf numFmtId="0" fontId="0" fillId="0" borderId="0" xfId="0" applyFill="1" applyBorder="1"/>
    <xf numFmtId="0" fontId="1" fillId="0" borderId="42" xfId="0" applyFont="1" applyBorder="1"/>
    <xf numFmtId="0" fontId="1" fillId="0" borderId="43" xfId="0" applyFont="1" applyBorder="1"/>
    <xf numFmtId="0" fontId="1" fillId="0" borderId="44" xfId="0" applyFont="1" applyBorder="1" applyAlignment="1">
      <alignment wrapText="1"/>
    </xf>
    <xf numFmtId="11" fontId="1" fillId="0" borderId="43" xfId="0" applyNumberFormat="1" applyFont="1" applyBorder="1"/>
    <xf numFmtId="0" fontId="1" fillId="0" borderId="45" xfId="0" applyFont="1" applyBorder="1"/>
    <xf numFmtId="2" fontId="0" fillId="0" borderId="19" xfId="0" applyNumberFormat="1" applyBorder="1"/>
    <xf numFmtId="0" fontId="0" fillId="0" borderId="46" xfId="0" applyBorder="1"/>
    <xf numFmtId="11" fontId="0" fillId="0" borderId="19" xfId="0" applyNumberFormat="1" applyBorder="1"/>
    <xf numFmtId="171" fontId="0" fillId="0" borderId="19" xfId="0" applyNumberFormat="1" applyBorder="1"/>
    <xf numFmtId="172" fontId="0" fillId="0" borderId="19" xfId="0" applyNumberFormat="1" applyBorder="1"/>
    <xf numFmtId="1" fontId="0" fillId="0" borderId="19" xfId="0" applyNumberFormat="1" applyBorder="1"/>
    <xf numFmtId="173" fontId="0" fillId="0" borderId="47" xfId="0" applyNumberFormat="1" applyBorder="1"/>
    <xf numFmtId="2" fontId="0" fillId="0" borderId="0" xfId="0" applyNumberFormat="1"/>
    <xf numFmtId="0" fontId="2" fillId="0" borderId="46" xfId="0" applyFont="1" applyBorder="1"/>
    <xf numFmtId="11" fontId="0" fillId="0" borderId="0" xfId="0" applyNumberFormat="1"/>
    <xf numFmtId="2" fontId="0" fillId="0" borderId="0" xfId="0" applyNumberFormat="1" applyBorder="1"/>
    <xf numFmtId="11" fontId="0" fillId="0" borderId="0" xfId="0" applyNumberFormat="1" applyBorder="1"/>
    <xf numFmtId="164" fontId="0" fillId="0" borderId="0" xfId="0" applyNumberFormat="1" applyBorder="1"/>
    <xf numFmtId="171" fontId="0" fillId="0" borderId="0" xfId="0" applyNumberFormat="1" applyBorder="1"/>
    <xf numFmtId="172" fontId="0" fillId="0" borderId="0" xfId="0" applyNumberFormat="1" applyBorder="1"/>
    <xf numFmtId="1" fontId="0" fillId="0" borderId="0" xfId="0" applyNumberFormat="1" applyBorder="1"/>
    <xf numFmtId="173" fontId="0" fillId="0" borderId="0" xfId="0" applyNumberFormat="1" applyBorder="1"/>
    <xf numFmtId="164" fontId="0" fillId="0" borderId="0" xfId="0" applyNumberFormat="1"/>
    <xf numFmtId="0" fontId="1" fillId="0" borderId="2" xfId="0" applyFont="1" applyFill="1" applyBorder="1" applyAlignment="1">
      <alignment wrapText="1"/>
    </xf>
    <xf numFmtId="168" fontId="0" fillId="0" borderId="18" xfId="0" applyNumberFormat="1" applyFill="1" applyBorder="1"/>
    <xf numFmtId="169" fontId="0" fillId="0" borderId="18" xfId="0" applyNumberFormat="1" applyFill="1" applyBorder="1"/>
    <xf numFmtId="0" fontId="3" fillId="2" borderId="0" xfId="0" applyFont="1" applyFill="1"/>
    <xf numFmtId="167" fontId="0" fillId="0" borderId="0" xfId="0" applyNumberFormat="1" applyFill="1"/>
    <xf numFmtId="0" fontId="0" fillId="0" borderId="0" xfId="0" applyAlignment="1">
      <alignment wrapText="1"/>
    </xf>
    <xf numFmtId="164" fontId="0" fillId="0" borderId="0" xfId="0" applyNumberFormat="1" applyAlignment="1">
      <alignment horizontal="center" wrapText="1"/>
    </xf>
    <xf numFmtId="164" fontId="0" fillId="3" borderId="0" xfId="0" applyNumberFormat="1" applyFill="1" applyAlignment="1">
      <alignment horizontal="center" vertical="center"/>
    </xf>
    <xf numFmtId="164" fontId="0" fillId="3" borderId="0" xfId="0" applyNumberFormat="1" applyFill="1" applyAlignment="1">
      <alignment horizontal="center" vertical="center"/>
    </xf>
    <xf numFmtId="16" fontId="0" fillId="0" borderId="0" xfId="0" applyNumberFormat="1"/>
    <xf numFmtId="164" fontId="0" fillId="0" borderId="0" xfId="0" applyNumberFormat="1" applyAlignment="1">
      <alignment horizontal="center"/>
    </xf>
    <xf numFmtId="164" fontId="0" fillId="4" borderId="0" xfId="0" applyNumberFormat="1" applyFill="1" applyAlignment="1">
      <alignment horizontal="center" vertical="center"/>
    </xf>
    <xf numFmtId="164" fontId="0" fillId="4" borderId="0" xfId="0" applyNumberFormat="1" applyFill="1" applyAlignment="1">
      <alignment horizontal="center" vertical="center"/>
    </xf>
    <xf numFmtId="0" fontId="0" fillId="0" borderId="0" xfId="0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314960</xdr:colOff>
      <xdr:row>2</xdr:row>
      <xdr:rowOff>91439</xdr:rowOff>
    </xdr:from>
    <xdr:to>
      <xdr:col>9</xdr:col>
      <xdr:colOff>274320</xdr:colOff>
      <xdr:row>36</xdr:row>
      <xdr:rowOff>73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C1313E2-0AD4-5541-BC34-F1E02300CD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4960" y="523239"/>
          <a:ext cx="8163560" cy="6814141"/>
        </a:xfrm>
        <a:prstGeom prst="rect">
          <a:avLst/>
        </a:prstGeom>
      </xdr:spPr>
    </xdr:pic>
    <xdr:clientData/>
  </xdr:twoCellAnchor>
  <xdr:twoCellAnchor>
    <xdr:from>
      <xdr:col>7</xdr:col>
      <xdr:colOff>680720</xdr:colOff>
      <xdr:row>28</xdr:row>
      <xdr:rowOff>91440</xdr:rowOff>
    </xdr:from>
    <xdr:to>
      <xdr:col>8</xdr:col>
      <xdr:colOff>706120</xdr:colOff>
      <xdr:row>30</xdr:row>
      <xdr:rowOff>172720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91B0F38-E442-FF4F-8E62-CF77588C6431}"/>
            </a:ext>
          </a:extLst>
        </xdr:cNvPr>
        <xdr:cNvSpPr txBox="1"/>
      </xdr:nvSpPr>
      <xdr:spPr>
        <a:xfrm>
          <a:off x="7272020" y="5806440"/>
          <a:ext cx="863600" cy="48768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CA" sz="1100"/>
            <a:t>20 degrésC</a:t>
          </a:r>
        </a:p>
      </xdr:txBody>
    </xdr:sp>
    <xdr:clientData/>
  </xdr:twoCellAnchor>
  <xdr:twoCellAnchor>
    <xdr:from>
      <xdr:col>7</xdr:col>
      <xdr:colOff>497840</xdr:colOff>
      <xdr:row>6</xdr:row>
      <xdr:rowOff>162560</xdr:rowOff>
    </xdr:from>
    <xdr:to>
      <xdr:col>7</xdr:col>
      <xdr:colOff>497840</xdr:colOff>
      <xdr:row>27</xdr:row>
      <xdr:rowOff>60960</xdr:rowOff>
    </xdr:to>
    <xdr:cxnSp macro="">
      <xdr:nvCxnSpPr>
        <xdr:cNvPr id="4" name="Connecteur droit 3">
          <a:extLst>
            <a:ext uri="{FF2B5EF4-FFF2-40B4-BE49-F238E27FC236}">
              <a16:creationId xmlns:a16="http://schemas.microsoft.com/office/drawing/2014/main" id="{26DE7615-7835-F744-9509-F3465AAE50DE}"/>
            </a:ext>
          </a:extLst>
        </xdr:cNvPr>
        <xdr:cNvCxnSpPr/>
      </xdr:nvCxnSpPr>
      <xdr:spPr>
        <a:xfrm flipV="1">
          <a:off x="7089140" y="1407160"/>
          <a:ext cx="0" cy="4165600"/>
        </a:xfrm>
        <a:prstGeom prst="line">
          <a:avLst/>
        </a:prstGeom>
        <a:ln>
          <a:solidFill>
            <a:srgbClr val="C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426720</xdr:colOff>
      <xdr:row>6</xdr:row>
      <xdr:rowOff>172720</xdr:rowOff>
    </xdr:from>
    <xdr:to>
      <xdr:col>7</xdr:col>
      <xdr:colOff>497840</xdr:colOff>
      <xdr:row>6</xdr:row>
      <xdr:rowOff>172720</xdr:rowOff>
    </xdr:to>
    <xdr:cxnSp macro="">
      <xdr:nvCxnSpPr>
        <xdr:cNvPr id="5" name="Connecteur droit 4">
          <a:extLst>
            <a:ext uri="{FF2B5EF4-FFF2-40B4-BE49-F238E27FC236}">
              <a16:creationId xmlns:a16="http://schemas.microsoft.com/office/drawing/2014/main" id="{532C5265-9D51-B144-9659-9054257D36D2}"/>
            </a:ext>
          </a:extLst>
        </xdr:cNvPr>
        <xdr:cNvCxnSpPr/>
      </xdr:nvCxnSpPr>
      <xdr:spPr>
        <a:xfrm flipH="1">
          <a:off x="1264920" y="1417320"/>
          <a:ext cx="5824220" cy="0"/>
        </a:xfrm>
        <a:prstGeom prst="line">
          <a:avLst/>
        </a:prstGeom>
        <a:ln>
          <a:solidFill>
            <a:srgbClr val="C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46</xdr:row>
      <xdr:rowOff>101600</xdr:rowOff>
    </xdr:from>
    <xdr:to>
      <xdr:col>8</xdr:col>
      <xdr:colOff>134620</xdr:colOff>
      <xdr:row>64</xdr:row>
      <xdr:rowOff>177800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A52FC01C-2EB5-7049-9133-F836121B10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474200"/>
          <a:ext cx="7564120" cy="37338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uqar01-my.sharepoint.com/personal/roya0103_uqar_ca/Documents/worksheet-commun2.xlsx" TargetMode="External"/><Relationship Id="rId1" Type="http://schemas.openxmlformats.org/officeDocument/2006/relationships/externalLinkPath" Target="https://uqar01-my.sharepoint.com/personal/roya0103_uqar_ca/Documents/worksheet-commun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ample description"/>
      <sheetName val="masse sed incubations"/>
      <sheetName val="sed density"/>
      <sheetName val="partitionning coefficient"/>
      <sheetName val="Production rates"/>
      <sheetName val="TOC"/>
      <sheetName val="SO42- Cl-"/>
      <sheetName val="13C-CO2"/>
      <sheetName val="13C-CH4"/>
      <sheetName val="Compilation"/>
      <sheetName val="total CH4 production"/>
      <sheetName val="CH4 rates normalised to TOC"/>
      <sheetName val="comparison with Treat 2015"/>
      <sheetName val="Hodgkins 2014"/>
      <sheetName val="Knoblauch 2021"/>
    </sheetNames>
    <sheetDataSet>
      <sheetData sheetId="0"/>
      <sheetData sheetId="1"/>
      <sheetData sheetId="2"/>
      <sheetData sheetId="3"/>
      <sheetData sheetId="4">
        <row r="101">
          <cell r="H101">
            <v>12.616252545824853</v>
          </cell>
          <cell r="J101">
            <v>1.3711359201903418E-4</v>
          </cell>
        </row>
        <row r="102">
          <cell r="H102">
            <v>12.616252545824853</v>
          </cell>
          <cell r="J102">
            <v>1.4839448863401296E-4</v>
          </cell>
        </row>
        <row r="103">
          <cell r="H103">
            <v>12.616252545824853</v>
          </cell>
          <cell r="J103">
            <v>1.5382026184632738E-4</v>
          </cell>
        </row>
        <row r="104">
          <cell r="H104">
            <v>13.880000000000006</v>
          </cell>
          <cell r="J104">
            <v>1.1256664597512793E-4</v>
          </cell>
        </row>
        <row r="105">
          <cell r="H105">
            <v>13.880000000000006</v>
          </cell>
          <cell r="J105">
            <v>1.2481845860400539E-4</v>
          </cell>
        </row>
        <row r="106">
          <cell r="H106">
            <v>13.880000000000006</v>
          </cell>
          <cell r="J106">
            <v>1.2508503222230356E-4</v>
          </cell>
        </row>
        <row r="107">
          <cell r="H107">
            <v>12.28733197556009</v>
          </cell>
          <cell r="J107">
            <v>1.3416680792230958E-4</v>
          </cell>
        </row>
        <row r="108">
          <cell r="H108">
            <v>12.28733197556009</v>
          </cell>
          <cell r="J108">
            <v>1.4584669828946381E-4</v>
          </cell>
        </row>
        <row r="109">
          <cell r="H109">
            <v>12.28733197556009</v>
          </cell>
          <cell r="J109">
            <v>1.5834807932717357E-4</v>
          </cell>
        </row>
        <row r="110">
          <cell r="H110">
            <v>12.614302325581404</v>
          </cell>
          <cell r="J110">
            <v>1.502705261373779E-4</v>
          </cell>
        </row>
        <row r="111">
          <cell r="H111">
            <v>12.614302325581404</v>
          </cell>
          <cell r="J111">
            <v>1.5569681426958623E-4</v>
          </cell>
        </row>
        <row r="112">
          <cell r="H112">
            <v>12.614302325581404</v>
          </cell>
          <cell r="J112">
            <v>1.5903415323708411E-4</v>
          </cell>
        </row>
        <row r="113">
          <cell r="H113">
            <v>12.830000000000009</v>
          </cell>
          <cell r="J113">
            <v>1.1653165087817697E-4</v>
          </cell>
        </row>
        <row r="114">
          <cell r="H114">
            <v>12.830000000000009</v>
          </cell>
          <cell r="J114">
            <v>1.2342509979079502E-4</v>
          </cell>
        </row>
        <row r="115">
          <cell r="H115">
            <v>12.830000000000009</v>
          </cell>
          <cell r="J115">
            <v>1.2707591498882349E-4</v>
          </cell>
        </row>
        <row r="116">
          <cell r="H116">
            <v>11.497296511627917</v>
          </cell>
          <cell r="J116">
            <v>1.0044822754036189E-4</v>
          </cell>
        </row>
        <row r="117">
          <cell r="H117">
            <v>11.497296511627917</v>
          </cell>
          <cell r="J117">
            <v>1.0834474978638427E-4</v>
          </cell>
        </row>
        <row r="118">
          <cell r="H118">
            <v>11.497296511627917</v>
          </cell>
          <cell r="J118">
            <v>1.1068060629230426E-4</v>
          </cell>
        </row>
        <row r="119">
          <cell r="H119">
            <v>13.735578947368428</v>
          </cell>
          <cell r="J119">
            <v>2.8752400234729776E-5</v>
          </cell>
        </row>
        <row r="120">
          <cell r="H120">
            <v>13.735578947368428</v>
          </cell>
          <cell r="J120">
            <v>3.0865645779432577E-5</v>
          </cell>
        </row>
        <row r="121">
          <cell r="H121">
            <v>13.735578947368428</v>
          </cell>
          <cell r="J121">
            <v>3.2879458488307468E-5</v>
          </cell>
        </row>
        <row r="122">
          <cell r="H122">
            <v>13.116000000000007</v>
          </cell>
          <cell r="J122">
            <v>2.9928580957542685E-5</v>
          </cell>
        </row>
        <row r="123">
          <cell r="H123">
            <v>13.116000000000007</v>
          </cell>
          <cell r="J123">
            <v>3.2778832967515604E-5</v>
          </cell>
        </row>
        <row r="124">
          <cell r="H124">
            <v>13.116000000000007</v>
          </cell>
          <cell r="J124">
            <v>3.5184281260417789E-5</v>
          </cell>
        </row>
        <row r="125">
          <cell r="H125">
            <v>12.680000000000007</v>
          </cell>
          <cell r="J125">
            <v>2.3207261533892216E-5</v>
          </cell>
        </row>
        <row r="126">
          <cell r="H126">
            <v>12.680000000000007</v>
          </cell>
          <cell r="J126">
            <v>2.6047371600116475E-5</v>
          </cell>
        </row>
        <row r="127">
          <cell r="H127">
            <v>12.680000000000007</v>
          </cell>
          <cell r="J127">
            <v>2.8579176212320762E-5</v>
          </cell>
        </row>
        <row r="128">
          <cell r="H128">
            <v>16.389462616822431</v>
          </cell>
          <cell r="J128">
            <v>3.4253077755502258E-5</v>
          </cell>
        </row>
        <row r="129">
          <cell r="H129">
            <v>16.389462616822431</v>
          </cell>
          <cell r="J129">
            <v>3.8891061060052154E-5</v>
          </cell>
        </row>
        <row r="130">
          <cell r="H130">
            <v>16.389462616822431</v>
          </cell>
          <cell r="J130">
            <v>4.2338657359587323E-5</v>
          </cell>
        </row>
        <row r="131">
          <cell r="H131">
            <v>16.631051401869161</v>
          </cell>
          <cell r="J131">
            <v>4.7459363499615466E-5</v>
          </cell>
        </row>
        <row r="132">
          <cell r="H132">
            <v>16.631051401869161</v>
          </cell>
          <cell r="J132">
            <v>5.6349822544527538E-5</v>
          </cell>
        </row>
        <row r="133">
          <cell r="H133">
            <v>16.631051401869161</v>
          </cell>
          <cell r="J133">
            <v>6.7215579147406559E-5</v>
          </cell>
        </row>
        <row r="134">
          <cell r="H134">
            <v>15.780000000000001</v>
          </cell>
          <cell r="J134">
            <v>4.3931442456627038E-5</v>
          </cell>
        </row>
        <row r="135">
          <cell r="H135">
            <v>15.780000000000001</v>
          </cell>
          <cell r="J135">
            <v>5.2828954569214963E-5</v>
          </cell>
        </row>
        <row r="136">
          <cell r="H136">
            <v>15.780000000000001</v>
          </cell>
          <cell r="J136">
            <v>5.891708927379767E-5</v>
          </cell>
        </row>
        <row r="137">
          <cell r="H137">
            <v>15.900000000000009</v>
          </cell>
          <cell r="J137">
            <v>1.2616136274066673E-5</v>
          </cell>
        </row>
        <row r="138">
          <cell r="H138">
            <v>15.900000000000009</v>
          </cell>
          <cell r="J138">
            <v>1.5527126006464247E-5</v>
          </cell>
        </row>
        <row r="139">
          <cell r="H139">
            <v>15.900000000000009</v>
          </cell>
          <cell r="J139">
            <v>1.8691226744685586E-5</v>
          </cell>
        </row>
        <row r="140">
          <cell r="H140">
            <v>16.287370892018785</v>
          </cell>
          <cell r="J140">
            <v>2.8969369586370178E-5</v>
          </cell>
        </row>
        <row r="141">
          <cell r="H141">
            <v>16.287370892018785</v>
          </cell>
          <cell r="J141">
            <v>3.2829323232091029E-5</v>
          </cell>
        </row>
        <row r="142">
          <cell r="H142">
            <v>16.287370892018785</v>
          </cell>
          <cell r="J142">
            <v>3.6348144288446573E-5</v>
          </cell>
        </row>
        <row r="143">
          <cell r="H143">
            <v>15.460281690140853</v>
          </cell>
          <cell r="J143">
            <v>1.6508067958429257E-5</v>
          </cell>
        </row>
        <row r="144">
          <cell r="H144">
            <v>15.460281690140853</v>
          </cell>
          <cell r="J144">
            <v>1.8521936641514743E-5</v>
          </cell>
        </row>
        <row r="145">
          <cell r="H145">
            <v>15.460281690140853</v>
          </cell>
          <cell r="J145">
            <v>2.0970438865083493E-5</v>
          </cell>
        </row>
        <row r="146">
          <cell r="H146">
            <v>15.05</v>
          </cell>
          <cell r="J146">
            <v>3.3901238104026079E-5</v>
          </cell>
        </row>
        <row r="147">
          <cell r="H147">
            <v>15.05</v>
          </cell>
          <cell r="J147">
            <v>3.736934321332749E-5</v>
          </cell>
        </row>
        <row r="148">
          <cell r="H148">
            <v>15.05</v>
          </cell>
          <cell r="J148">
            <v>4.0108019888987216E-5</v>
          </cell>
        </row>
        <row r="149">
          <cell r="H149">
            <v>13.414035608308605</v>
          </cell>
          <cell r="J149">
            <v>4.7275015874746373E-5</v>
          </cell>
        </row>
        <row r="150">
          <cell r="H150">
            <v>13.414035608308605</v>
          </cell>
          <cell r="J150">
            <v>5.0673847500207614E-5</v>
          </cell>
        </row>
        <row r="151">
          <cell r="H151">
            <v>13.414035608308605</v>
          </cell>
          <cell r="J151">
            <v>5.4358883290533825E-5</v>
          </cell>
        </row>
        <row r="152">
          <cell r="H152">
            <v>14.574747774480713</v>
          </cell>
          <cell r="J152">
            <v>3.7365983211438751E-5</v>
          </cell>
        </row>
        <row r="153">
          <cell r="H153">
            <v>14.574747774480713</v>
          </cell>
          <cell r="J153">
            <v>4.044670551561028E-5</v>
          </cell>
        </row>
        <row r="154">
          <cell r="H154">
            <v>14.574747774480713</v>
          </cell>
          <cell r="J154">
            <v>4.3941156834786997E-5</v>
          </cell>
        </row>
        <row r="155">
          <cell r="H155">
            <v>17.010000000000009</v>
          </cell>
          <cell r="J155">
            <v>4.7746785442619866E-5</v>
          </cell>
        </row>
        <row r="156">
          <cell r="H156">
            <v>17.010000000000009</v>
          </cell>
          <cell r="J156">
            <v>5.461713166270632E-5</v>
          </cell>
        </row>
        <row r="157">
          <cell r="H157">
            <v>17.010000000000009</v>
          </cell>
          <cell r="J157">
            <v>6.588898576933609E-5</v>
          </cell>
        </row>
        <row r="158">
          <cell r="H158">
            <v>16.054705882352955</v>
          </cell>
          <cell r="J158">
            <v>7.35818084772197E-5</v>
          </cell>
        </row>
        <row r="159">
          <cell r="H159">
            <v>16.054705882352955</v>
          </cell>
          <cell r="J159">
            <v>8.8102488760486691E-5</v>
          </cell>
        </row>
        <row r="160">
          <cell r="H160">
            <v>16.054705882352955</v>
          </cell>
          <cell r="J160">
            <v>1.0067052166825747E-4</v>
          </cell>
        </row>
        <row r="161">
          <cell r="H161">
            <v>15.542222222222231</v>
          </cell>
          <cell r="J161">
            <v>1.0363052309227448E-8</v>
          </cell>
        </row>
        <row r="162">
          <cell r="H162">
            <v>15.542222222222231</v>
          </cell>
          <cell r="J162">
            <v>2.8696871754745392E-9</v>
          </cell>
        </row>
        <row r="163">
          <cell r="H163">
            <v>15.542222222222231</v>
          </cell>
          <cell r="J163">
            <v>1.2361458850236526E-8</v>
          </cell>
        </row>
        <row r="164">
          <cell r="H164">
            <v>15.410000000000007</v>
          </cell>
          <cell r="J164">
            <v>3.5574640998524536E-9</v>
          </cell>
        </row>
        <row r="165">
          <cell r="H165">
            <v>15.410000000000007</v>
          </cell>
          <cell r="J165">
            <v>2.7328228260322082E-9</v>
          </cell>
        </row>
        <row r="166">
          <cell r="H166">
            <v>15.410000000000007</v>
          </cell>
          <cell r="J166">
            <v>2.2261827537866198E-8</v>
          </cell>
        </row>
        <row r="167">
          <cell r="H167">
            <v>15.041666666666675</v>
          </cell>
          <cell r="J167">
            <v>6.4879441219694715E-9</v>
          </cell>
        </row>
        <row r="168">
          <cell r="H168">
            <v>15.041666666666675</v>
          </cell>
          <cell r="J168">
            <v>1.1177132326057831E-8</v>
          </cell>
        </row>
        <row r="169">
          <cell r="H169">
            <v>15.041666666666675</v>
          </cell>
          <cell r="J169">
            <v>2.7662041102324917E-9</v>
          </cell>
        </row>
        <row r="170">
          <cell r="H170">
            <v>15.900000000000006</v>
          </cell>
          <cell r="J170">
            <v>2.4392600450373396E-9</v>
          </cell>
        </row>
        <row r="171">
          <cell r="H171">
            <v>15.900000000000006</v>
          </cell>
          <cell r="J171">
            <v>1.4975545630483664E-9</v>
          </cell>
        </row>
        <row r="172">
          <cell r="H172">
            <v>15.900000000000006</v>
          </cell>
          <cell r="J172">
            <v>2.4248691303173555E-9</v>
          </cell>
        </row>
        <row r="173">
          <cell r="H173">
            <v>16.017368421052637</v>
          </cell>
          <cell r="J173">
            <v>2.1319861783251265E-9</v>
          </cell>
        </row>
        <row r="174">
          <cell r="H174">
            <v>16.017368421052637</v>
          </cell>
          <cell r="J174">
            <v>1.8936893806627768E-9</v>
          </cell>
        </row>
        <row r="175">
          <cell r="H175">
            <v>16.017368421052637</v>
          </cell>
          <cell r="J175">
            <v>2.3893104769415042E-9</v>
          </cell>
        </row>
        <row r="176">
          <cell r="H176">
            <v>16.036929824561408</v>
          </cell>
          <cell r="J176">
            <v>2.0828807446386011E-9</v>
          </cell>
        </row>
        <row r="177">
          <cell r="H177">
            <v>16.036929824561408</v>
          </cell>
          <cell r="J177">
            <v>2.2915316903123282E-9</v>
          </cell>
        </row>
        <row r="178">
          <cell r="H178">
            <v>16.036929824561408</v>
          </cell>
          <cell r="J178">
            <v>5.6399257793633201E-9</v>
          </cell>
        </row>
        <row r="179">
          <cell r="H179">
            <v>16.39</v>
          </cell>
          <cell r="J179">
            <v>4.2250249191481644E-9</v>
          </cell>
        </row>
        <row r="180">
          <cell r="H180">
            <v>16.39</v>
          </cell>
          <cell r="J180">
            <v>4.2027733066707552E-9</v>
          </cell>
        </row>
        <row r="181">
          <cell r="H181">
            <v>16.39</v>
          </cell>
          <cell r="J181">
            <v>4.6867458780544154E-9</v>
          </cell>
        </row>
        <row r="182">
          <cell r="H182">
            <v>16.509999999999998</v>
          </cell>
          <cell r="J182">
            <v>4.8583490508810747E-9</v>
          </cell>
        </row>
        <row r="183">
          <cell r="H183">
            <v>16.509999999999998</v>
          </cell>
          <cell r="J183">
            <v>4.4081906036444974E-9</v>
          </cell>
        </row>
        <row r="184">
          <cell r="H184">
            <v>16.509999999999998</v>
          </cell>
          <cell r="J184">
            <v>7.6769760088893598E-9</v>
          </cell>
        </row>
        <row r="185">
          <cell r="H185">
            <v>16.61</v>
          </cell>
          <cell r="J185">
            <v>3.1532824755599058E-9</v>
          </cell>
        </row>
        <row r="186">
          <cell r="H186">
            <v>16.61</v>
          </cell>
          <cell r="J186">
            <v>3.4962348306193116E-9</v>
          </cell>
        </row>
        <row r="187">
          <cell r="H187">
            <v>16.61</v>
          </cell>
          <cell r="J187">
            <v>3.4285839551007441E-9</v>
          </cell>
        </row>
        <row r="188">
          <cell r="H188">
            <v>15.990000000000002</v>
          </cell>
          <cell r="J188">
            <v>4.1345759836828656E-9</v>
          </cell>
        </row>
        <row r="189">
          <cell r="H189">
            <v>15.990000000000002</v>
          </cell>
          <cell r="J189">
            <v>3.788143561510358E-9</v>
          </cell>
        </row>
        <row r="190">
          <cell r="H190">
            <v>15.990000000000002</v>
          </cell>
          <cell r="J190">
            <v>3.764625955827628E-9</v>
          </cell>
        </row>
        <row r="191">
          <cell r="H191">
            <v>17.200000000000003</v>
          </cell>
          <cell r="J191">
            <v>2.7359934658516066E-9</v>
          </cell>
        </row>
        <row r="192">
          <cell r="H192">
            <v>17.200000000000003</v>
          </cell>
          <cell r="J192">
            <v>1.9556710051073006E-9</v>
          </cell>
        </row>
        <row r="193">
          <cell r="H193">
            <v>17.200000000000003</v>
          </cell>
          <cell r="J193">
            <v>2.5287507175491915E-9</v>
          </cell>
        </row>
        <row r="194">
          <cell r="H194">
            <v>17.41</v>
          </cell>
          <cell r="J194">
            <v>2.771367737121241E-9</v>
          </cell>
        </row>
        <row r="195">
          <cell r="H195">
            <v>17.41</v>
          </cell>
          <cell r="J195">
            <v>2.4148520580743718E-9</v>
          </cell>
        </row>
        <row r="196">
          <cell r="H196">
            <v>17.41</v>
          </cell>
          <cell r="J196">
            <v>2.3262155632837138E-9</v>
          </cell>
        </row>
        <row r="197">
          <cell r="H197">
            <v>15.860000000000007</v>
          </cell>
          <cell r="J197">
            <v>2.3766018665831817E-9</v>
          </cell>
        </row>
        <row r="198">
          <cell r="H198">
            <v>15.860000000000007</v>
          </cell>
          <cell r="J198">
            <v>2.8700450627405056E-9</v>
          </cell>
        </row>
        <row r="199">
          <cell r="H199">
            <v>15.860000000000007</v>
          </cell>
          <cell r="J199">
            <v>2.7058630538372501E-9</v>
          </cell>
        </row>
        <row r="200">
          <cell r="H200">
            <v>15.98270270270271</v>
          </cell>
          <cell r="J200">
            <v>2.8117836597610537E-9</v>
          </cell>
        </row>
        <row r="201">
          <cell r="H201">
            <v>15.98270270270271</v>
          </cell>
          <cell r="J201">
            <v>3.4157294747836852E-9</v>
          </cell>
        </row>
        <row r="202">
          <cell r="H202">
            <v>15.98270270270271</v>
          </cell>
          <cell r="J202">
            <v>3.3678116182025485E-9</v>
          </cell>
        </row>
        <row r="203">
          <cell r="H203">
            <v>16.105405405405413</v>
          </cell>
          <cell r="J203">
            <v>2.4716828700796418E-9</v>
          </cell>
        </row>
        <row r="204">
          <cell r="H204">
            <v>16.105405405405413</v>
          </cell>
          <cell r="J204">
            <v>2.9946264629383635E-9</v>
          </cell>
        </row>
        <row r="205">
          <cell r="H205">
            <v>16.105405405405413</v>
          </cell>
          <cell r="J205">
            <v>2.7495535945080569E-9</v>
          </cell>
        </row>
        <row r="206">
          <cell r="H206">
            <v>16.075256944444401</v>
          </cell>
          <cell r="J206">
            <v>2.0855944094157124E-7</v>
          </cell>
        </row>
        <row r="207">
          <cell r="H207">
            <v>16.075256944444401</v>
          </cell>
          <cell r="J207">
            <v>2.2230057009325611E-7</v>
          </cell>
        </row>
        <row r="208">
          <cell r="H208">
            <v>16.075256944444401</v>
          </cell>
          <cell r="J208">
            <v>2.2539507492438468E-7</v>
          </cell>
        </row>
        <row r="209">
          <cell r="H209">
            <v>16.369045486111077</v>
          </cell>
          <cell r="J209">
            <v>8.2625723484783971E-8</v>
          </cell>
        </row>
        <row r="210">
          <cell r="H210">
            <v>16.369045486111077</v>
          </cell>
          <cell r="J210">
            <v>9.0181599220347886E-8</v>
          </cell>
        </row>
        <row r="211">
          <cell r="H211">
            <v>16.369045486111077</v>
          </cell>
          <cell r="J211">
            <v>9.8802334894134617E-8</v>
          </cell>
        </row>
        <row r="212">
          <cell r="H212">
            <v>16.751775347222193</v>
          </cell>
          <cell r="J212">
            <v>9.1979346019803052E-8</v>
          </cell>
        </row>
        <row r="213">
          <cell r="H213">
            <v>16.751775347222193</v>
          </cell>
          <cell r="J213">
            <v>1.05100977153243E-7</v>
          </cell>
        </row>
        <row r="214">
          <cell r="H214">
            <v>16.751775347222193</v>
          </cell>
          <cell r="J214">
            <v>1.223513688014802E-7</v>
          </cell>
        </row>
        <row r="215">
          <cell r="H215">
            <v>14.910000000000007</v>
          </cell>
          <cell r="J215">
            <v>1.7952242820036719E-6</v>
          </cell>
        </row>
        <row r="216">
          <cell r="H216">
            <v>14.910000000000007</v>
          </cell>
          <cell r="J216">
            <v>1.9707614201051863E-6</v>
          </cell>
        </row>
        <row r="217">
          <cell r="H217">
            <v>14.910000000000007</v>
          </cell>
          <cell r="J217">
            <v>2.2588652282164666E-6</v>
          </cell>
        </row>
        <row r="218">
          <cell r="H218">
            <v>14.030462962962972</v>
          </cell>
          <cell r="J218">
            <v>4.7352446070032447E-6</v>
          </cell>
        </row>
        <row r="219">
          <cell r="H219">
            <v>14.030462962962972</v>
          </cell>
          <cell r="J219">
            <v>5.4198915667355173E-6</v>
          </cell>
        </row>
        <row r="220">
          <cell r="H220">
            <v>14.030462962962972</v>
          </cell>
          <cell r="J220">
            <v>5.9772258981107884E-6</v>
          </cell>
        </row>
        <row r="221">
          <cell r="H221">
            <v>13.374537037037044</v>
          </cell>
          <cell r="J221">
            <v>3.2974448055827085E-6</v>
          </cell>
        </row>
        <row r="222">
          <cell r="H222">
            <v>13.374537037037044</v>
          </cell>
          <cell r="J222">
            <v>3.5546299816209451E-6</v>
          </cell>
        </row>
        <row r="223">
          <cell r="H223">
            <v>13.374537037037044</v>
          </cell>
          <cell r="J223">
            <v>3.793537900293123E-6</v>
          </cell>
        </row>
        <row r="224">
          <cell r="H224">
            <v>13.521210191082805</v>
          </cell>
          <cell r="J224">
            <v>1.5714452487310935E-5</v>
          </cell>
        </row>
        <row r="225">
          <cell r="H225">
            <v>13.521210191082805</v>
          </cell>
          <cell r="J225">
            <v>1.815458874912007E-5</v>
          </cell>
        </row>
        <row r="226">
          <cell r="H226">
            <v>13.521210191082805</v>
          </cell>
          <cell r="J226">
            <v>2.0412938711149933E-5</v>
          </cell>
        </row>
        <row r="227">
          <cell r="H227">
            <v>15.270000000000003</v>
          </cell>
          <cell r="J227">
            <v>2.1228569638760665E-5</v>
          </cell>
        </row>
        <row r="228">
          <cell r="H228">
            <v>15.270000000000003</v>
          </cell>
          <cell r="J228">
            <v>2.271611756241354E-5</v>
          </cell>
        </row>
        <row r="229">
          <cell r="H229">
            <v>15.270000000000003</v>
          </cell>
          <cell r="J229">
            <v>2.3905831805717647E-5</v>
          </cell>
        </row>
        <row r="230">
          <cell r="H230">
            <v>15.652547770700641</v>
          </cell>
          <cell r="J230">
            <v>1.7165266194105725E-5</v>
          </cell>
        </row>
        <row r="231">
          <cell r="H231">
            <v>15.652547770700641</v>
          </cell>
          <cell r="J231">
            <v>1.9276207033077232E-5</v>
          </cell>
        </row>
        <row r="232">
          <cell r="H232">
            <v>15.652547770700641</v>
          </cell>
          <cell r="J232">
            <v>2.2051643275793038E-5</v>
          </cell>
        </row>
        <row r="233">
          <cell r="H233">
            <v>14.140000000000004</v>
          </cell>
          <cell r="J233">
            <v>1.2711459922591533E-5</v>
          </cell>
        </row>
        <row r="234">
          <cell r="H234">
            <v>14.140000000000004</v>
          </cell>
          <cell r="J234">
            <v>1.3312598412648973E-5</v>
          </cell>
        </row>
        <row r="235">
          <cell r="H235">
            <v>14.140000000000004</v>
          </cell>
          <cell r="J235">
            <v>1.4586610347655082E-5</v>
          </cell>
        </row>
        <row r="236">
          <cell r="H236">
            <v>15.246715328467154</v>
          </cell>
          <cell r="J236">
            <v>7.7751955472728621E-6</v>
          </cell>
        </row>
        <row r="237">
          <cell r="H237">
            <v>15.246715328467154</v>
          </cell>
          <cell r="J237">
            <v>8.3168256864404469E-6</v>
          </cell>
        </row>
        <row r="238">
          <cell r="H238">
            <v>15.246715328467154</v>
          </cell>
          <cell r="J238">
            <v>8.9282662246413276E-6</v>
          </cell>
        </row>
        <row r="239">
          <cell r="H239">
            <v>13.426459854014599</v>
          </cell>
          <cell r="J239">
            <v>1.0158702105749604E-5</v>
          </cell>
        </row>
        <row r="240">
          <cell r="H240">
            <v>13.426459854014599</v>
          </cell>
          <cell r="J240">
            <v>1.0930216461472657E-5</v>
          </cell>
        </row>
        <row r="241">
          <cell r="H241">
            <v>13.426459854014599</v>
          </cell>
          <cell r="J241">
            <v>1.1635547220353291E-5</v>
          </cell>
        </row>
        <row r="242">
          <cell r="H242">
            <v>13.682885375494081</v>
          </cell>
          <cell r="J242">
            <v>1.5733310392154142E-5</v>
          </cell>
        </row>
        <row r="243">
          <cell r="H243">
            <v>13.682885375494081</v>
          </cell>
          <cell r="J243">
            <v>1.7327176882022662E-5</v>
          </cell>
        </row>
        <row r="244">
          <cell r="H244">
            <v>13.682885375494081</v>
          </cell>
          <cell r="J244">
            <v>1.7865283229886223E-5</v>
          </cell>
        </row>
        <row r="245">
          <cell r="H245">
            <v>14.639090909090916</v>
          </cell>
          <cell r="J245">
            <v>1.4061235939487209E-5</v>
          </cell>
        </row>
        <row r="246">
          <cell r="H246">
            <v>14.639090909090916</v>
          </cell>
          <cell r="J246">
            <v>1.5100237736725808E-5</v>
          </cell>
        </row>
        <row r="247">
          <cell r="H247">
            <v>14.639090909090916</v>
          </cell>
          <cell r="J247">
            <v>1.679306071778583E-5</v>
          </cell>
        </row>
        <row r="248">
          <cell r="H248">
            <v>14.290000000000006</v>
          </cell>
          <cell r="J248">
            <v>9.0005080595087129E-6</v>
          </cell>
        </row>
        <row r="249">
          <cell r="H249">
            <v>14.290000000000006</v>
          </cell>
          <cell r="J249">
            <v>9.6489660527730857E-6</v>
          </cell>
        </row>
        <row r="250">
          <cell r="H250">
            <v>14.290000000000006</v>
          </cell>
          <cell r="J250">
            <v>1.0731808740058962E-5</v>
          </cell>
        </row>
        <row r="251">
          <cell r="H251">
            <v>14.760000000000002</v>
          </cell>
          <cell r="J251">
            <v>5.3182437959211957E-6</v>
          </cell>
        </row>
        <row r="252">
          <cell r="H252">
            <v>14.760000000000002</v>
          </cell>
          <cell r="J252">
            <v>5.8517249560443055E-6</v>
          </cell>
        </row>
        <row r="253">
          <cell r="H253">
            <v>14.760000000000002</v>
          </cell>
          <cell r="J253">
            <v>6.5036388301816169E-6</v>
          </cell>
        </row>
        <row r="254">
          <cell r="H254">
            <v>13.505695067264579</v>
          </cell>
          <cell r="J254">
            <v>1.9897495746786994E-6</v>
          </cell>
        </row>
        <row r="255">
          <cell r="H255">
            <v>13.505695067264579</v>
          </cell>
          <cell r="J255">
            <v>2.2145554492602682E-6</v>
          </cell>
        </row>
        <row r="256">
          <cell r="H256">
            <v>13.505695067264579</v>
          </cell>
          <cell r="J256">
            <v>2.4728195449292896E-6</v>
          </cell>
        </row>
        <row r="257">
          <cell r="H257">
            <v>14.654215246636772</v>
          </cell>
          <cell r="J257">
            <v>4.7704366396224131E-6</v>
          </cell>
        </row>
        <row r="258">
          <cell r="H258">
            <v>14.654215246636772</v>
          </cell>
          <cell r="J258">
            <v>5.2498079418907348E-6</v>
          </cell>
        </row>
        <row r="259">
          <cell r="H259">
            <v>14.654215246636772</v>
          </cell>
          <cell r="J259">
            <v>5.7779080317035636E-6</v>
          </cell>
        </row>
        <row r="260">
          <cell r="H260">
            <v>13.029923469387761</v>
          </cell>
          <cell r="J260">
            <v>3.5609319917727216E-7</v>
          </cell>
        </row>
        <row r="261">
          <cell r="H261">
            <v>13.029923469387761</v>
          </cell>
          <cell r="J261">
            <v>3.5233852636312032E-7</v>
          </cell>
        </row>
        <row r="262">
          <cell r="H262">
            <v>13.029923469387761</v>
          </cell>
          <cell r="J262">
            <v>3.5642046158981317E-7</v>
          </cell>
        </row>
        <row r="263">
          <cell r="H263">
            <v>12.501760204081638</v>
          </cell>
          <cell r="J263">
            <v>2.5136870108553811E-7</v>
          </cell>
        </row>
        <row r="264">
          <cell r="H264">
            <v>12.501760204081638</v>
          </cell>
          <cell r="J264">
            <v>2.4723723673483752E-7</v>
          </cell>
        </row>
        <row r="265">
          <cell r="H265">
            <v>12.501760204081638</v>
          </cell>
          <cell r="J265">
            <v>2.4287098187327891E-7</v>
          </cell>
        </row>
        <row r="266">
          <cell r="H266">
            <v>16.479489795918372</v>
          </cell>
          <cell r="J266">
            <v>5.4627669149843123E-9</v>
          </cell>
        </row>
        <row r="267">
          <cell r="H267">
            <v>16.479489795918372</v>
          </cell>
          <cell r="J267">
            <v>7.0698085335408735E-8</v>
          </cell>
        </row>
        <row r="268">
          <cell r="H268">
            <v>16.479489795918372</v>
          </cell>
          <cell r="J268">
            <v>7.0421218138523029E-8</v>
          </cell>
        </row>
        <row r="284">
          <cell r="H284">
            <v>14.990000000000002</v>
          </cell>
          <cell r="J284">
            <v>3.486698649119749E-7</v>
          </cell>
        </row>
        <row r="285">
          <cell r="H285">
            <v>14.990000000000002</v>
          </cell>
          <cell r="J285">
            <v>3.7217687992232231E-7</v>
          </cell>
        </row>
        <row r="286">
          <cell r="H286">
            <v>14.990000000000002</v>
          </cell>
          <cell r="J286">
            <v>3.6748938338609832E-7</v>
          </cell>
        </row>
        <row r="287">
          <cell r="H287">
            <v>14.724307692307695</v>
          </cell>
          <cell r="J287">
            <v>2.483775618538793E-7</v>
          </cell>
        </row>
        <row r="288">
          <cell r="H288">
            <v>14.724307692307695</v>
          </cell>
          <cell r="J288">
            <v>2.7536185043761066E-7</v>
          </cell>
        </row>
        <row r="289">
          <cell r="H289">
            <v>14.724307692307695</v>
          </cell>
          <cell r="J289">
            <v>3.0118753960102629E-7</v>
          </cell>
        </row>
        <row r="290">
          <cell r="H290">
            <v>15.593846153846155</v>
          </cell>
          <cell r="J290">
            <v>2.6810168088676089E-7</v>
          </cell>
        </row>
        <row r="291">
          <cell r="H291">
            <v>15.593846153846155</v>
          </cell>
          <cell r="J291">
            <v>2.9491352499135408E-7</v>
          </cell>
        </row>
        <row r="292">
          <cell r="H292">
            <v>15.593846153846155</v>
          </cell>
          <cell r="J292">
            <v>3.244431612224895E-7</v>
          </cell>
        </row>
        <row r="293">
          <cell r="H293">
            <v>12.782177215189876</v>
          </cell>
          <cell r="J293">
            <v>8.705743360903574E-7</v>
          </cell>
        </row>
        <row r="294">
          <cell r="H294">
            <v>12.782177215189876</v>
          </cell>
          <cell r="J294">
            <v>9.8759991029554691E-7</v>
          </cell>
        </row>
        <row r="295">
          <cell r="H295">
            <v>12.782177215189876</v>
          </cell>
          <cell r="J295">
            <v>1.1469825138985008E-6</v>
          </cell>
        </row>
        <row r="296">
          <cell r="H296">
            <v>13.720000000000002</v>
          </cell>
          <cell r="J296">
            <v>8.2421733014383991E-7</v>
          </cell>
        </row>
        <row r="297">
          <cell r="H297">
            <v>13.720000000000002</v>
          </cell>
          <cell r="J297">
            <v>9.4133445433955543E-7</v>
          </cell>
        </row>
        <row r="298">
          <cell r="H298">
            <v>13.720000000000002</v>
          </cell>
          <cell r="J298">
            <v>1.0616204511684438E-6</v>
          </cell>
        </row>
        <row r="299">
          <cell r="H299">
            <v>15.316531645569622</v>
          </cell>
          <cell r="J299">
            <v>3.3310546442958018E-7</v>
          </cell>
        </row>
        <row r="300">
          <cell r="H300">
            <v>15.316531645569622</v>
          </cell>
          <cell r="J300">
            <v>3.8119733354599644E-7</v>
          </cell>
        </row>
        <row r="301">
          <cell r="H301">
            <v>15.316531645569622</v>
          </cell>
          <cell r="J301">
            <v>4.3711130107308908E-7</v>
          </cell>
        </row>
        <row r="302">
          <cell r="H302">
            <v>14.114790874524715</v>
          </cell>
          <cell r="J302">
            <v>4.1258757066785836E-7</v>
          </cell>
        </row>
        <row r="303">
          <cell r="H303">
            <v>14.114790874524715</v>
          </cell>
          <cell r="J303">
            <v>4.4929294788256298E-7</v>
          </cell>
        </row>
        <row r="304">
          <cell r="H304">
            <v>14.114790874524715</v>
          </cell>
          <cell r="J304">
            <v>4.7843224747253599E-7</v>
          </cell>
        </row>
        <row r="305">
          <cell r="H305">
            <v>14.930000000000003</v>
          </cell>
          <cell r="J305">
            <v>8.8617267872402648E-7</v>
          </cell>
        </row>
        <row r="306">
          <cell r="H306">
            <v>14.930000000000003</v>
          </cell>
          <cell r="J306">
            <v>9.5331275653100066E-7</v>
          </cell>
        </row>
        <row r="307">
          <cell r="H307">
            <v>14.930000000000003</v>
          </cell>
          <cell r="J307">
            <v>1.0821049537869015E-6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B6E3C0-FA9C-144A-8F5A-7BA3DF334B3B}">
  <dimension ref="B1:U417"/>
  <sheetViews>
    <sheetView topLeftCell="K1" zoomScale="108" workbookViewId="0">
      <selection activeCell="X25" sqref="X25"/>
    </sheetView>
  </sheetViews>
  <sheetFormatPr baseColWidth="10" defaultColWidth="11" defaultRowHeight="16" x14ac:dyDescent="0.2"/>
  <cols>
    <col min="2" max="2" width="17" customWidth="1"/>
    <col min="3" max="3" width="14.5" customWidth="1"/>
    <col min="9" max="9" width="10.1640625" customWidth="1"/>
    <col min="10" max="10" width="9.33203125" customWidth="1"/>
    <col min="11" max="11" width="14.83203125" customWidth="1"/>
    <col min="15" max="15" width="31" style="113" customWidth="1"/>
    <col min="16" max="16" width="18.1640625" customWidth="1"/>
    <col min="17" max="17" width="26.1640625" customWidth="1"/>
    <col min="18" max="19" width="28" customWidth="1"/>
    <col min="20" max="20" width="28" style="113" customWidth="1"/>
    <col min="21" max="21" width="29.33203125" customWidth="1"/>
  </cols>
  <sheetData>
    <row r="1" spans="2:21" ht="18" thickBot="1" x14ac:dyDescent="0.25">
      <c r="L1" s="99" t="s">
        <v>11</v>
      </c>
      <c r="M1" s="100" t="s">
        <v>83</v>
      </c>
      <c r="N1" s="101" t="s">
        <v>84</v>
      </c>
      <c r="O1" s="102" t="s">
        <v>85</v>
      </c>
      <c r="P1" s="100" t="s">
        <v>86</v>
      </c>
      <c r="Q1" s="100" t="s">
        <v>87</v>
      </c>
      <c r="R1" s="100" t="s">
        <v>88</v>
      </c>
      <c r="S1" s="100" t="s">
        <v>89</v>
      </c>
      <c r="T1" s="102" t="s">
        <v>90</v>
      </c>
      <c r="U1" s="103" t="s">
        <v>91</v>
      </c>
    </row>
    <row r="2" spans="2:21" x14ac:dyDescent="0.2">
      <c r="B2" t="s">
        <v>92</v>
      </c>
      <c r="L2" s="105" t="s">
        <v>19</v>
      </c>
      <c r="M2" s="23">
        <v>299</v>
      </c>
      <c r="N2" s="104">
        <f t="shared" ref="N2:N130" si="0">$C$69</f>
        <v>301.98037580586146</v>
      </c>
      <c r="O2" s="106">
        <f>'[1]Production rates'!J101</f>
        <v>1.3711359201903418E-4</v>
      </c>
      <c r="P2" s="25">
        <f>'[1]Production rates'!H101</f>
        <v>12.616252545824853</v>
      </c>
      <c r="Q2" s="107">
        <f>O2/P2</f>
        <v>1.0868012630613496E-5</v>
      </c>
      <c r="R2" s="108">
        <f>Q2/N2</f>
        <v>3.5989135392030822E-8</v>
      </c>
      <c r="S2" s="109">
        <v>2</v>
      </c>
      <c r="T2" s="106">
        <f>S2*R2</f>
        <v>7.1978270784061644E-8</v>
      </c>
      <c r="U2" s="110">
        <f>T2+O2</f>
        <v>1.3718557028981825E-4</v>
      </c>
    </row>
    <row r="3" spans="2:21" x14ac:dyDescent="0.2">
      <c r="L3" s="105" t="s">
        <v>19</v>
      </c>
      <c r="M3" s="23">
        <v>313</v>
      </c>
      <c r="N3" s="104">
        <f t="shared" si="0"/>
        <v>301.98037580586146</v>
      </c>
      <c r="O3" s="106">
        <f>'[1]Production rates'!J102</f>
        <v>1.4839448863401296E-4</v>
      </c>
      <c r="P3" s="25">
        <f>'[1]Production rates'!H102</f>
        <v>12.616252545824853</v>
      </c>
      <c r="Q3" s="107">
        <f>O3/P3</f>
        <v>1.1762168527858278E-5</v>
      </c>
      <c r="R3" s="108">
        <f>Q3/N3</f>
        <v>3.8950108915090545E-8</v>
      </c>
      <c r="S3" s="109">
        <v>2</v>
      </c>
      <c r="T3" s="106">
        <f>S3*R3</f>
        <v>7.790021783018109E-8</v>
      </c>
      <c r="U3" s="110">
        <f>T3+O3</f>
        <v>1.4847238885184314E-4</v>
      </c>
    </row>
    <row r="4" spans="2:21" x14ac:dyDescent="0.2">
      <c r="L4" s="105" t="s">
        <v>19</v>
      </c>
      <c r="M4" s="23">
        <v>334</v>
      </c>
      <c r="N4" s="104">
        <f t="shared" si="0"/>
        <v>301.98037580586146</v>
      </c>
      <c r="O4" s="106">
        <f>'[1]Production rates'!J103</f>
        <v>1.5382026184632738E-4</v>
      </c>
      <c r="P4" s="25">
        <f>'[1]Production rates'!H103</f>
        <v>12.616252545824853</v>
      </c>
      <c r="Q4" s="107">
        <f>O4/P4</f>
        <v>1.2192230718877908E-5</v>
      </c>
      <c r="R4" s="108">
        <f>Q4/N4</f>
        <v>4.0374248446912676E-8</v>
      </c>
      <c r="S4" s="109">
        <v>2</v>
      </c>
      <c r="T4" s="106">
        <f>S4*R4</f>
        <v>8.0748496893825352E-8</v>
      </c>
      <c r="U4" s="110">
        <f>T4+O4</f>
        <v>1.539010103432212E-4</v>
      </c>
    </row>
    <row r="5" spans="2:21" x14ac:dyDescent="0.2">
      <c r="L5" s="105" t="s">
        <v>20</v>
      </c>
      <c r="M5" s="23">
        <v>299</v>
      </c>
      <c r="N5" s="104">
        <f t="shared" si="0"/>
        <v>301.98037580586146</v>
      </c>
      <c r="O5" s="106">
        <f>'[1]Production rates'!J104</f>
        <v>1.1256664597512793E-4</v>
      </c>
      <c r="P5" s="23">
        <f>'[1]Production rates'!H104</f>
        <v>13.880000000000006</v>
      </c>
      <c r="Q5" s="107">
        <f>O5/P5</f>
        <v>8.1099889031071966E-6</v>
      </c>
      <c r="R5" s="108">
        <f>Q5/N5</f>
        <v>2.6856013015630471E-8</v>
      </c>
      <c r="S5" s="109">
        <v>2</v>
      </c>
      <c r="T5" s="106">
        <f>S5*R5</f>
        <v>5.3712026031260942E-8</v>
      </c>
      <c r="U5" s="110">
        <f>T5+O5</f>
        <v>1.1262035800115918E-4</v>
      </c>
    </row>
    <row r="6" spans="2:21" x14ac:dyDescent="0.2">
      <c r="L6" s="105" t="s">
        <v>20</v>
      </c>
      <c r="M6" s="23">
        <v>313</v>
      </c>
      <c r="N6" s="104">
        <f t="shared" si="0"/>
        <v>301.98037580586146</v>
      </c>
      <c r="O6" s="106">
        <f>'[1]Production rates'!J105</f>
        <v>1.2481845860400539E-4</v>
      </c>
      <c r="P6" s="23">
        <f>'[1]Production rates'!H105</f>
        <v>13.880000000000006</v>
      </c>
      <c r="Q6" s="107">
        <f>O6/P6</f>
        <v>8.992684337464361E-6</v>
      </c>
      <c r="R6" s="108">
        <f>Q6/N6</f>
        <v>2.9779035519995577E-8</v>
      </c>
      <c r="S6" s="109">
        <v>2</v>
      </c>
      <c r="T6" s="106">
        <f>S6*R6</f>
        <v>5.9558071039991154E-8</v>
      </c>
      <c r="U6" s="110">
        <f>T6+O6</f>
        <v>1.2487801667504538E-4</v>
      </c>
    </row>
    <row r="7" spans="2:21" x14ac:dyDescent="0.2">
      <c r="L7" s="105" t="s">
        <v>20</v>
      </c>
      <c r="M7" s="23">
        <v>334</v>
      </c>
      <c r="N7" s="104">
        <f t="shared" si="0"/>
        <v>301.98037580586146</v>
      </c>
      <c r="O7" s="106">
        <f>'[1]Production rates'!J106</f>
        <v>1.2508503222230356E-4</v>
      </c>
      <c r="P7" s="23">
        <f>'[1]Production rates'!H106</f>
        <v>13.880000000000006</v>
      </c>
      <c r="Q7" s="107">
        <f>O7/P7</f>
        <v>9.0118899295607708E-6</v>
      </c>
      <c r="R7" s="108">
        <f>Q7/N7</f>
        <v>2.9842634328511386E-8</v>
      </c>
      <c r="S7" s="109">
        <v>2</v>
      </c>
      <c r="T7" s="106">
        <f>S7*R7</f>
        <v>5.9685268657022772E-8</v>
      </c>
      <c r="U7" s="110">
        <f>T7+O7</f>
        <v>1.2514471749096057E-4</v>
      </c>
    </row>
    <row r="8" spans="2:21" x14ac:dyDescent="0.2">
      <c r="L8" s="105" t="s">
        <v>21</v>
      </c>
      <c r="M8" s="23">
        <v>299</v>
      </c>
      <c r="N8" s="104">
        <f t="shared" si="0"/>
        <v>301.98037580586146</v>
      </c>
      <c r="O8" s="106">
        <f>'[1]Production rates'!J107</f>
        <v>1.3416680792230958E-4</v>
      </c>
      <c r="P8" s="25">
        <f>'[1]Production rates'!H107</f>
        <v>12.28733197556009</v>
      </c>
      <c r="Q8" s="107">
        <f>O8/P8</f>
        <v>1.0919116386630703E-5</v>
      </c>
      <c r="R8" s="108">
        <f>Q8/N8</f>
        <v>3.6158364123801325E-8</v>
      </c>
      <c r="S8" s="109">
        <v>2</v>
      </c>
      <c r="T8" s="106">
        <f>S8*R8</f>
        <v>7.231672824760265E-8</v>
      </c>
      <c r="U8" s="110">
        <f>T8+O8</f>
        <v>1.3423912465055718E-4</v>
      </c>
    </row>
    <row r="9" spans="2:21" x14ac:dyDescent="0.2">
      <c r="L9" s="105" t="s">
        <v>21</v>
      </c>
      <c r="M9" s="23">
        <v>313</v>
      </c>
      <c r="N9" s="104">
        <f t="shared" si="0"/>
        <v>301.98037580586146</v>
      </c>
      <c r="O9" s="106">
        <f>'[1]Production rates'!J108</f>
        <v>1.4584669828946381E-4</v>
      </c>
      <c r="P9" s="25">
        <f>'[1]Production rates'!H108</f>
        <v>12.28733197556009</v>
      </c>
      <c r="Q9" s="107">
        <f>O9/P9</f>
        <v>1.1869679974428763E-5</v>
      </c>
      <c r="R9" s="108">
        <f>Q9/N9</f>
        <v>3.9306130217082709E-8</v>
      </c>
      <c r="S9" s="109">
        <v>2</v>
      </c>
      <c r="T9" s="106">
        <f>S9*R9</f>
        <v>7.8612260434165418E-8</v>
      </c>
      <c r="U9" s="110">
        <f>T9+O9</f>
        <v>1.4592531054989798E-4</v>
      </c>
    </row>
    <row r="10" spans="2:21" x14ac:dyDescent="0.2">
      <c r="L10" s="105" t="s">
        <v>21</v>
      </c>
      <c r="M10" s="23">
        <v>334</v>
      </c>
      <c r="N10" s="104">
        <f t="shared" si="0"/>
        <v>301.98037580586146</v>
      </c>
      <c r="O10" s="106">
        <f>'[1]Production rates'!J109</f>
        <v>1.5834807932717357E-4</v>
      </c>
      <c r="P10" s="25">
        <f>'[1]Production rates'!H109</f>
        <v>12.28733197556009</v>
      </c>
      <c r="Q10" s="107">
        <f>O10/P10</f>
        <v>1.2887100278736926E-5</v>
      </c>
      <c r="R10" s="108">
        <f>Q10/N10</f>
        <v>4.2675290552727323E-8</v>
      </c>
      <c r="S10" s="109">
        <v>2</v>
      </c>
      <c r="T10" s="106">
        <f>S10*R10</f>
        <v>8.5350581105454646E-8</v>
      </c>
      <c r="U10" s="110">
        <f>T10+O10</f>
        <v>1.5843342990827901E-4</v>
      </c>
    </row>
    <row r="11" spans="2:21" x14ac:dyDescent="0.2">
      <c r="L11" s="105" t="s">
        <v>22</v>
      </c>
      <c r="M11" s="23">
        <v>299</v>
      </c>
      <c r="N11" s="104">
        <f t="shared" si="0"/>
        <v>301.98037580586146</v>
      </c>
      <c r="O11" s="106">
        <f>'[1]Production rates'!J110</f>
        <v>1.502705261373779E-4</v>
      </c>
      <c r="P11" s="25">
        <f>'[1]Production rates'!H110</f>
        <v>12.614302325581404</v>
      </c>
      <c r="Q11" s="107">
        <f>O11/P11</f>
        <v>1.1912710053938857E-5</v>
      </c>
      <c r="R11" s="108">
        <f>Q11/N11</f>
        <v>3.9448623183373197E-8</v>
      </c>
      <c r="S11" s="109">
        <v>2</v>
      </c>
      <c r="T11" s="106">
        <f>S11*R11</f>
        <v>7.8897246366746394E-8</v>
      </c>
      <c r="U11" s="110">
        <f>T11+O11</f>
        <v>1.5034942338374466E-4</v>
      </c>
    </row>
    <row r="12" spans="2:21" x14ac:dyDescent="0.2">
      <c r="L12" s="105" t="s">
        <v>22</v>
      </c>
      <c r="M12" s="23">
        <v>313</v>
      </c>
      <c r="N12" s="104">
        <f t="shared" si="0"/>
        <v>301.98037580586146</v>
      </c>
      <c r="O12" s="106">
        <f>'[1]Production rates'!J111</f>
        <v>1.5569681426958623E-4</v>
      </c>
      <c r="P12" s="25">
        <f>'[1]Production rates'!H111</f>
        <v>12.614302325581404</v>
      </c>
      <c r="Q12" s="107">
        <f>O12/P12</f>
        <v>1.2342879554570215E-5</v>
      </c>
      <c r="R12" s="108">
        <f>Q12/N12</f>
        <v>4.0873118068126598E-8</v>
      </c>
      <c r="S12" s="109">
        <v>2</v>
      </c>
      <c r="T12" s="106">
        <f>S12*R12</f>
        <v>8.1746236136253196E-8</v>
      </c>
      <c r="U12" s="110">
        <f>T12+O12</f>
        <v>1.5577856050572248E-4</v>
      </c>
    </row>
    <row r="13" spans="2:21" x14ac:dyDescent="0.2">
      <c r="L13" s="105" t="s">
        <v>22</v>
      </c>
      <c r="M13" s="23">
        <v>334</v>
      </c>
      <c r="N13" s="104">
        <f t="shared" si="0"/>
        <v>301.98037580586146</v>
      </c>
      <c r="O13" s="106">
        <f>'[1]Production rates'!J112</f>
        <v>1.5903415323708411E-4</v>
      </c>
      <c r="P13" s="25">
        <f>'[1]Production rates'!H112</f>
        <v>12.614302325581404</v>
      </c>
      <c r="Q13" s="107">
        <f>O13/P13</f>
        <v>1.2607447414239304E-5</v>
      </c>
      <c r="R13" s="108">
        <f>Q13/N13</f>
        <v>4.1749227513858177E-8</v>
      </c>
      <c r="S13" s="109">
        <v>2</v>
      </c>
      <c r="T13" s="106">
        <f>S13*R13</f>
        <v>8.3498455027716354E-8</v>
      </c>
      <c r="U13" s="110">
        <f>T13+O13</f>
        <v>1.5911765169211183E-4</v>
      </c>
    </row>
    <row r="14" spans="2:21" x14ac:dyDescent="0.2">
      <c r="L14" s="105" t="s">
        <v>23</v>
      </c>
      <c r="M14" s="23">
        <v>299</v>
      </c>
      <c r="N14" s="104">
        <f t="shared" si="0"/>
        <v>301.98037580586146</v>
      </c>
      <c r="O14" s="106">
        <f>'[1]Production rates'!J113</f>
        <v>1.1653165087817697E-4</v>
      </c>
      <c r="P14" s="23">
        <f>'[1]Production rates'!H113</f>
        <v>12.830000000000009</v>
      </c>
      <c r="Q14" s="107">
        <f>O14/P14</f>
        <v>9.0827475353216587E-6</v>
      </c>
      <c r="R14" s="108">
        <f>Q14/N14</f>
        <v>3.007727740944603E-8</v>
      </c>
      <c r="S14" s="109">
        <v>2</v>
      </c>
      <c r="T14" s="106">
        <f>S14*R14</f>
        <v>6.0154554818892059E-8</v>
      </c>
      <c r="U14" s="110">
        <f>T14+O14</f>
        <v>1.1659180543299586E-4</v>
      </c>
    </row>
    <row r="15" spans="2:21" x14ac:dyDescent="0.2">
      <c r="L15" s="105" t="s">
        <v>23</v>
      </c>
      <c r="M15" s="23">
        <v>313</v>
      </c>
      <c r="N15" s="104">
        <f t="shared" si="0"/>
        <v>301.98037580586146</v>
      </c>
      <c r="O15" s="106">
        <f>'[1]Production rates'!J114</f>
        <v>1.2342509979079502E-4</v>
      </c>
      <c r="P15" s="23">
        <f>'[1]Production rates'!H114</f>
        <v>12.830000000000009</v>
      </c>
      <c r="Q15" s="107">
        <f>O15/P15</f>
        <v>9.6200389548554117E-6</v>
      </c>
      <c r="R15" s="108">
        <f>Q15/N15</f>
        <v>3.1856503685656669E-8</v>
      </c>
      <c r="S15" s="109">
        <v>2</v>
      </c>
      <c r="T15" s="106">
        <f>S15*R15</f>
        <v>6.3713007371313339E-8</v>
      </c>
      <c r="U15" s="110">
        <f>T15+O15</f>
        <v>1.2348881279816633E-4</v>
      </c>
    </row>
    <row r="16" spans="2:21" x14ac:dyDescent="0.2">
      <c r="L16" s="105" t="s">
        <v>23</v>
      </c>
      <c r="M16" s="23">
        <v>334</v>
      </c>
      <c r="N16" s="104">
        <f t="shared" si="0"/>
        <v>301.98037580586146</v>
      </c>
      <c r="O16" s="106">
        <f>'[1]Production rates'!J115</f>
        <v>1.2707591498882349E-4</v>
      </c>
      <c r="P16" s="23">
        <f>'[1]Production rates'!H115</f>
        <v>12.830000000000009</v>
      </c>
      <c r="Q16" s="107">
        <f>O16/P16</f>
        <v>9.9045919710696335E-6</v>
      </c>
      <c r="R16" s="108">
        <f>Q16/N16</f>
        <v>3.2798793446886574E-8</v>
      </c>
      <c r="S16" s="109">
        <v>2</v>
      </c>
      <c r="T16" s="106">
        <f>S16*R16</f>
        <v>6.5597586893773148E-8</v>
      </c>
      <c r="U16" s="110">
        <f>T16+O16</f>
        <v>1.2714151257571727E-4</v>
      </c>
    </row>
    <row r="17" spans="12:21" x14ac:dyDescent="0.2">
      <c r="L17" s="105" t="s">
        <v>24</v>
      </c>
      <c r="M17" s="23">
        <v>299</v>
      </c>
      <c r="N17" s="104">
        <f t="shared" si="0"/>
        <v>301.98037580586146</v>
      </c>
      <c r="O17" s="106">
        <f>'[1]Production rates'!J116</f>
        <v>1.0044822754036189E-4</v>
      </c>
      <c r="P17" s="25">
        <f>'[1]Production rates'!H116</f>
        <v>11.497296511627917</v>
      </c>
      <c r="Q17" s="107">
        <f>O17/P17</f>
        <v>8.7366823530012006E-6</v>
      </c>
      <c r="R17" s="108">
        <f>Q17/N17</f>
        <v>2.893129174267231E-8</v>
      </c>
      <c r="S17" s="109">
        <v>2</v>
      </c>
      <c r="T17" s="106">
        <f>S17*R17</f>
        <v>5.7862583485344621E-8</v>
      </c>
      <c r="U17" s="110">
        <f>T17+O17</f>
        <v>1.0050609012384723E-4</v>
      </c>
    </row>
    <row r="18" spans="12:21" x14ac:dyDescent="0.2">
      <c r="L18" s="105" t="s">
        <v>24</v>
      </c>
      <c r="M18" s="23">
        <v>313</v>
      </c>
      <c r="N18" s="104">
        <f t="shared" si="0"/>
        <v>301.98037580586146</v>
      </c>
      <c r="O18" s="106">
        <f>'[1]Production rates'!J117</f>
        <v>1.0834474978638427E-4</v>
      </c>
      <c r="P18" s="25">
        <f>'[1]Production rates'!H117</f>
        <v>11.497296511627917</v>
      </c>
      <c r="Q18" s="107">
        <f>O18/P18</f>
        <v>9.4234979220383337E-6</v>
      </c>
      <c r="R18" s="108">
        <f>Q18/N18</f>
        <v>3.1205663271631121E-8</v>
      </c>
      <c r="S18" s="109">
        <v>2</v>
      </c>
      <c r="T18" s="106">
        <f>S18*R18</f>
        <v>6.2411326543262243E-8</v>
      </c>
      <c r="U18" s="110">
        <f>T18+O18</f>
        <v>1.0840716111292753E-4</v>
      </c>
    </row>
    <row r="19" spans="12:21" x14ac:dyDescent="0.2">
      <c r="L19" s="105" t="s">
        <v>24</v>
      </c>
      <c r="M19" s="23">
        <v>334</v>
      </c>
      <c r="N19" s="104">
        <f t="shared" si="0"/>
        <v>301.98037580586146</v>
      </c>
      <c r="O19" s="106">
        <f>'[1]Production rates'!J118</f>
        <v>1.1068060629230426E-4</v>
      </c>
      <c r="P19" s="25">
        <f>'[1]Production rates'!H118</f>
        <v>11.497296511627917</v>
      </c>
      <c r="Q19" s="107">
        <f>O19/P19</f>
        <v>9.6266636404798475E-6</v>
      </c>
      <c r="R19" s="108">
        <f>Q19/N19</f>
        <v>3.1878441156284548E-8</v>
      </c>
      <c r="S19" s="109">
        <v>2</v>
      </c>
      <c r="T19" s="106">
        <f>S19*R19</f>
        <v>6.3756882312569096E-8</v>
      </c>
      <c r="U19" s="110">
        <f>T19+O19</f>
        <v>1.1074436317461683E-4</v>
      </c>
    </row>
    <row r="20" spans="12:21" x14ac:dyDescent="0.2">
      <c r="L20" s="105" t="s">
        <v>25</v>
      </c>
      <c r="M20" s="23">
        <v>299</v>
      </c>
      <c r="N20" s="104">
        <f t="shared" si="0"/>
        <v>301.98037580586146</v>
      </c>
      <c r="O20" s="106">
        <f>'[1]Production rates'!J119</f>
        <v>2.8752400234729776E-5</v>
      </c>
      <c r="P20" s="25">
        <f>'[1]Production rates'!H119</f>
        <v>13.735578947368428</v>
      </c>
      <c r="Q20" s="107">
        <f>O20/P20</f>
        <v>2.0932790925597201E-6</v>
      </c>
      <c r="R20" s="108">
        <f>Q20/N20</f>
        <v>6.9318381599255215E-9</v>
      </c>
      <c r="S20" s="109">
        <v>2</v>
      </c>
      <c r="T20" s="106">
        <f>S20*R20</f>
        <v>1.3863676319851043E-8</v>
      </c>
      <c r="U20" s="110">
        <f>T20+O20</f>
        <v>2.8766263911049629E-5</v>
      </c>
    </row>
    <row r="21" spans="12:21" x14ac:dyDescent="0.2">
      <c r="L21" s="105" t="s">
        <v>25</v>
      </c>
      <c r="M21" s="23">
        <v>313</v>
      </c>
      <c r="N21" s="104">
        <f t="shared" si="0"/>
        <v>301.98037580586146</v>
      </c>
      <c r="O21" s="106">
        <f>'[1]Production rates'!J120</f>
        <v>3.0865645779432577E-5</v>
      </c>
      <c r="P21" s="25">
        <f>'[1]Production rates'!H120</f>
        <v>13.735578947368428</v>
      </c>
      <c r="Q21" s="107">
        <f>O21/P21</f>
        <v>2.2471310381384443E-6</v>
      </c>
      <c r="R21" s="108">
        <f>Q21/N21</f>
        <v>7.441314794518603E-9</v>
      </c>
      <c r="S21" s="109">
        <v>2</v>
      </c>
      <c r="T21" s="106">
        <f>S21*R21</f>
        <v>1.4882629589037206E-8</v>
      </c>
      <c r="U21" s="110">
        <f>T21+O21</f>
        <v>3.0880528409021612E-5</v>
      </c>
    </row>
    <row r="22" spans="12:21" x14ac:dyDescent="0.2">
      <c r="L22" s="105" t="s">
        <v>25</v>
      </c>
      <c r="M22" s="23">
        <v>334</v>
      </c>
      <c r="N22" s="104">
        <f t="shared" si="0"/>
        <v>301.98037580586146</v>
      </c>
      <c r="O22" s="106">
        <f>'[1]Production rates'!J121</f>
        <v>3.2879458488307468E-5</v>
      </c>
      <c r="P22" s="25">
        <f>'[1]Production rates'!H121</f>
        <v>13.735578947368428</v>
      </c>
      <c r="Q22" s="107">
        <f>O22/P22</f>
        <v>2.3937439123821407E-6</v>
      </c>
      <c r="R22" s="108">
        <f>Q22/N22</f>
        <v>7.9268194365088215E-9</v>
      </c>
      <c r="S22" s="109">
        <v>2</v>
      </c>
      <c r="T22" s="106">
        <f>S22*R22</f>
        <v>1.5853638873017643E-8</v>
      </c>
      <c r="U22" s="110">
        <f>T22+O22</f>
        <v>3.2895312127180489E-5</v>
      </c>
    </row>
    <row r="23" spans="12:21" x14ac:dyDescent="0.2">
      <c r="L23" s="105" t="s">
        <v>26</v>
      </c>
      <c r="M23" s="23">
        <v>299</v>
      </c>
      <c r="N23" s="104">
        <f t="shared" si="0"/>
        <v>301.98037580586146</v>
      </c>
      <c r="O23" s="106">
        <f>'[1]Production rates'!J122</f>
        <v>2.9928580957542685E-5</v>
      </c>
      <c r="P23" s="23">
        <f>'[1]Production rates'!H122</f>
        <v>13.116000000000007</v>
      </c>
      <c r="Q23" s="107">
        <f>O23/P23</f>
        <v>2.281837523447901E-6</v>
      </c>
      <c r="R23" s="108">
        <f>Q23/N23</f>
        <v>7.5562443995197209E-9</v>
      </c>
      <c r="S23" s="109">
        <v>2</v>
      </c>
      <c r="T23" s="106">
        <f>S23*R23</f>
        <v>1.5112488799039442E-8</v>
      </c>
      <c r="U23" s="110">
        <f>T23+O23</f>
        <v>2.9943693446341725E-5</v>
      </c>
    </row>
    <row r="24" spans="12:21" x14ac:dyDescent="0.2">
      <c r="L24" s="105" t="s">
        <v>26</v>
      </c>
      <c r="M24" s="23">
        <v>313</v>
      </c>
      <c r="N24" s="104">
        <f t="shared" si="0"/>
        <v>301.98037580586146</v>
      </c>
      <c r="O24" s="106">
        <f>'[1]Production rates'!J123</f>
        <v>3.2778832967515604E-5</v>
      </c>
      <c r="P24" s="23">
        <f>'[1]Production rates'!H123</f>
        <v>13.116000000000007</v>
      </c>
      <c r="Q24" s="107">
        <f>O24/P24</f>
        <v>2.499148594656571E-6</v>
      </c>
      <c r="R24" s="108">
        <f>Q24/N24</f>
        <v>8.275864244447578E-9</v>
      </c>
      <c r="S24" s="109">
        <v>2</v>
      </c>
      <c r="T24" s="106">
        <f>S24*R24</f>
        <v>1.6551728488895156E-8</v>
      </c>
      <c r="U24" s="110">
        <f>T24+O24</f>
        <v>3.2795384696004497E-5</v>
      </c>
    </row>
    <row r="25" spans="12:21" x14ac:dyDescent="0.2">
      <c r="L25" s="105" t="s">
        <v>26</v>
      </c>
      <c r="M25" s="23">
        <v>334</v>
      </c>
      <c r="N25" s="104">
        <f t="shared" si="0"/>
        <v>301.98037580586146</v>
      </c>
      <c r="O25" s="106">
        <f>'[1]Production rates'!J124</f>
        <v>3.5184281260417789E-5</v>
      </c>
      <c r="P25" s="23">
        <f>'[1]Production rates'!H124</f>
        <v>13.116000000000007</v>
      </c>
      <c r="Q25" s="107">
        <f>O25/P25</f>
        <v>2.6825466041794581E-6</v>
      </c>
      <c r="R25" s="108">
        <f>Q25/N25</f>
        <v>8.8831818856468539E-9</v>
      </c>
      <c r="S25" s="109">
        <v>2</v>
      </c>
      <c r="T25" s="106">
        <f>S25*R25</f>
        <v>1.7766363771293708E-8</v>
      </c>
      <c r="U25" s="110">
        <f>T25+O25</f>
        <v>3.5202047624189083E-5</v>
      </c>
    </row>
    <row r="26" spans="12:21" x14ac:dyDescent="0.2">
      <c r="L26" s="105" t="s">
        <v>27</v>
      </c>
      <c r="M26" s="23">
        <v>299</v>
      </c>
      <c r="N26" s="104">
        <f t="shared" si="0"/>
        <v>301.98037580586146</v>
      </c>
      <c r="O26" s="106">
        <f>'[1]Production rates'!J125</f>
        <v>2.3207261533892216E-5</v>
      </c>
      <c r="P26" s="23">
        <f>'[1]Production rates'!H125</f>
        <v>12.680000000000007</v>
      </c>
      <c r="Q26" s="107">
        <f>O26/P26</f>
        <v>1.8302256730198899E-6</v>
      </c>
      <c r="R26" s="108">
        <f>Q26/N26</f>
        <v>6.0607437424891279E-9</v>
      </c>
      <c r="S26" s="109">
        <v>2</v>
      </c>
      <c r="T26" s="106">
        <f>S26*R26</f>
        <v>1.2121487484978256E-8</v>
      </c>
      <c r="U26" s="110">
        <f>T26+O26</f>
        <v>2.3219383021377194E-5</v>
      </c>
    </row>
    <row r="27" spans="12:21" x14ac:dyDescent="0.2">
      <c r="L27" s="105" t="s">
        <v>27</v>
      </c>
      <c r="M27" s="23">
        <v>313</v>
      </c>
      <c r="N27" s="104">
        <f t="shared" si="0"/>
        <v>301.98037580586146</v>
      </c>
      <c r="O27" s="106">
        <f>'[1]Production rates'!J126</f>
        <v>2.6047371600116475E-5</v>
      </c>
      <c r="P27" s="23">
        <f>'[1]Production rates'!H126</f>
        <v>12.680000000000007</v>
      </c>
      <c r="Q27" s="107">
        <f>O27/P27</f>
        <v>2.0542091167284274E-6</v>
      </c>
      <c r="R27" s="108">
        <f>Q27/N27</f>
        <v>6.8024589718672542E-9</v>
      </c>
      <c r="S27" s="109">
        <v>2</v>
      </c>
      <c r="T27" s="106">
        <f>S27*R27</f>
        <v>1.3604917943734508E-8</v>
      </c>
      <c r="U27" s="110">
        <f>T27+O27</f>
        <v>2.6060976518060209E-5</v>
      </c>
    </row>
    <row r="28" spans="12:21" x14ac:dyDescent="0.2">
      <c r="L28" s="105" t="s">
        <v>27</v>
      </c>
      <c r="M28" s="23">
        <v>334</v>
      </c>
      <c r="N28" s="104">
        <f t="shared" si="0"/>
        <v>301.98037580586146</v>
      </c>
      <c r="O28" s="106">
        <f>'[1]Production rates'!J127</f>
        <v>2.8579176212320762E-5</v>
      </c>
      <c r="P28" s="23">
        <f>'[1]Production rates'!H127</f>
        <v>12.680000000000007</v>
      </c>
      <c r="Q28" s="107">
        <f>O28/P28</f>
        <v>2.2538782501830241E-6</v>
      </c>
      <c r="R28" s="108">
        <f>Q28/N28</f>
        <v>7.4636580081349657E-9</v>
      </c>
      <c r="S28" s="109">
        <v>2</v>
      </c>
      <c r="T28" s="106">
        <f>S28*R28</f>
        <v>1.4927316016269931E-8</v>
      </c>
      <c r="U28" s="110">
        <f>T28+O28</f>
        <v>2.8594103528337031E-5</v>
      </c>
    </row>
    <row r="29" spans="12:21" x14ac:dyDescent="0.2">
      <c r="L29" s="105" t="s">
        <v>28</v>
      </c>
      <c r="M29" s="23">
        <v>299</v>
      </c>
      <c r="N29" s="104">
        <f t="shared" si="0"/>
        <v>301.98037580586146</v>
      </c>
      <c r="O29" s="106">
        <f>'[1]Production rates'!J128</f>
        <v>3.4253077755502258E-5</v>
      </c>
      <c r="P29" s="25">
        <f>'[1]Production rates'!H128</f>
        <v>16.389462616822431</v>
      </c>
      <c r="Q29" s="107">
        <f>O29/P29</f>
        <v>2.0899451407481964E-6</v>
      </c>
      <c r="R29" s="108">
        <f>Q29/N29</f>
        <v>6.9207978669838796E-9</v>
      </c>
      <c r="S29" s="109">
        <v>2</v>
      </c>
      <c r="T29" s="106">
        <f>S29*R29</f>
        <v>1.3841595733967759E-8</v>
      </c>
      <c r="U29" s="110">
        <f>T29+O29</f>
        <v>3.4266919351236226E-5</v>
      </c>
    </row>
    <row r="30" spans="12:21" x14ac:dyDescent="0.2">
      <c r="L30" s="105" t="s">
        <v>28</v>
      </c>
      <c r="M30" s="23">
        <v>313</v>
      </c>
      <c r="N30" s="104">
        <f t="shared" si="0"/>
        <v>301.98037580586146</v>
      </c>
      <c r="O30" s="106">
        <f>'[1]Production rates'!J129</f>
        <v>3.8891061060052154E-5</v>
      </c>
      <c r="P30" s="25">
        <f>'[1]Production rates'!H129</f>
        <v>16.389462616822431</v>
      </c>
      <c r="Q30" s="107">
        <f>O30/P30</f>
        <v>2.3729308256961206E-6</v>
      </c>
      <c r="R30" s="108">
        <f>Q30/N30</f>
        <v>7.8578974523220063E-9</v>
      </c>
      <c r="S30" s="109">
        <v>2</v>
      </c>
      <c r="T30" s="106">
        <f>S30*R30</f>
        <v>1.5715794904644013E-8</v>
      </c>
      <c r="U30" s="110">
        <f>T30+O30</f>
        <v>3.8906776854956797E-5</v>
      </c>
    </row>
    <row r="31" spans="12:21" x14ac:dyDescent="0.2">
      <c r="L31" s="105" t="s">
        <v>28</v>
      </c>
      <c r="M31" s="23">
        <v>334</v>
      </c>
      <c r="N31" s="104">
        <f t="shared" si="0"/>
        <v>301.98037580586146</v>
      </c>
      <c r="O31" s="106">
        <f>'[1]Production rates'!J130</f>
        <v>4.2338657359587323E-5</v>
      </c>
      <c r="P31" s="25">
        <f>'[1]Production rates'!H130</f>
        <v>16.389462616822431</v>
      </c>
      <c r="Q31" s="107">
        <f>O31/P31</f>
        <v>2.5832852698983667E-6</v>
      </c>
      <c r="R31" s="108">
        <f>Q31/N31</f>
        <v>8.5544806115451726E-9</v>
      </c>
      <c r="S31" s="109">
        <v>2</v>
      </c>
      <c r="T31" s="106">
        <f>S31*R31</f>
        <v>1.7108961223090345E-8</v>
      </c>
      <c r="U31" s="110">
        <f>T31+O31</f>
        <v>4.2355766320810414E-5</v>
      </c>
    </row>
    <row r="32" spans="12:21" x14ac:dyDescent="0.2">
      <c r="L32" s="105" t="s">
        <v>29</v>
      </c>
      <c r="M32" s="23">
        <v>299</v>
      </c>
      <c r="N32" s="104">
        <f t="shared" ref="N32:N95" si="1">$C$69</f>
        <v>301.98037580586146</v>
      </c>
      <c r="O32" s="106">
        <f>'[1]Production rates'!J131</f>
        <v>4.7459363499615466E-5</v>
      </c>
      <c r="P32" s="25">
        <f>'[1]Production rates'!H131</f>
        <v>16.631051401869161</v>
      </c>
      <c r="Q32" s="107">
        <f t="shared" ref="Q32:Q95" si="2">O32/P32</f>
        <v>2.8536598410297446E-6</v>
      </c>
      <c r="R32" s="108">
        <f>Q32/N32</f>
        <v>9.4498188281755058E-9</v>
      </c>
      <c r="S32" s="109">
        <v>2</v>
      </c>
      <c r="T32" s="106">
        <f t="shared" ref="T32:T95" si="3">S32*R32</f>
        <v>1.8899637656351012E-8</v>
      </c>
      <c r="U32" s="110">
        <f>T32+O32</f>
        <v>4.7478263137271814E-5</v>
      </c>
    </row>
    <row r="33" spans="2:21" x14ac:dyDescent="0.2">
      <c r="L33" s="105" t="s">
        <v>29</v>
      </c>
      <c r="M33" s="23">
        <v>313</v>
      </c>
      <c r="N33" s="104">
        <f t="shared" si="1"/>
        <v>301.98037580586146</v>
      </c>
      <c r="O33" s="106">
        <f>'[1]Production rates'!J132</f>
        <v>5.6349822544527538E-5</v>
      </c>
      <c r="P33" s="25">
        <f>'[1]Production rates'!H132</f>
        <v>16.631051401869161</v>
      </c>
      <c r="Q33" s="107">
        <f t="shared" si="2"/>
        <v>3.388229714580426E-6</v>
      </c>
      <c r="R33" s="108">
        <f t="shared" ref="R33:R96" si="4">Q33/N33</f>
        <v>1.1220032777092333E-8</v>
      </c>
      <c r="S33" s="109">
        <v>2</v>
      </c>
      <c r="T33" s="106">
        <f t="shared" si="3"/>
        <v>2.2440065554184665E-8</v>
      </c>
      <c r="U33" s="110">
        <f>T33+O33</f>
        <v>5.637226261008172E-5</v>
      </c>
    </row>
    <row r="34" spans="2:21" x14ac:dyDescent="0.2">
      <c r="L34" s="105" t="s">
        <v>29</v>
      </c>
      <c r="M34" s="23">
        <v>334</v>
      </c>
      <c r="N34" s="104">
        <f t="shared" si="1"/>
        <v>301.98037580586146</v>
      </c>
      <c r="O34" s="106">
        <f>'[1]Production rates'!J133</f>
        <v>6.7215579147406559E-5</v>
      </c>
      <c r="P34" s="25">
        <f>'[1]Production rates'!H133</f>
        <v>16.631051401869161</v>
      </c>
      <c r="Q34" s="107">
        <f t="shared" si="2"/>
        <v>4.0415712466532459E-6</v>
      </c>
      <c r="R34" s="108">
        <f t="shared" si="4"/>
        <v>1.3383555921036106E-8</v>
      </c>
      <c r="S34" s="109">
        <v>2</v>
      </c>
      <c r="T34" s="106">
        <f t="shared" si="3"/>
        <v>2.6767111842072212E-8</v>
      </c>
      <c r="U34" s="110">
        <f t="shared" ref="U34:U97" si="5">T34+O34</f>
        <v>6.7242346259248627E-5</v>
      </c>
    </row>
    <row r="35" spans="2:21" x14ac:dyDescent="0.2">
      <c r="L35" s="105" t="s">
        <v>30</v>
      </c>
      <c r="M35" s="23">
        <v>299</v>
      </c>
      <c r="N35" s="104">
        <f t="shared" si="1"/>
        <v>301.98037580586146</v>
      </c>
      <c r="O35" s="106">
        <f>'[1]Production rates'!J134</f>
        <v>4.3931442456627038E-5</v>
      </c>
      <c r="P35" s="23">
        <f>'[1]Production rates'!H134</f>
        <v>15.780000000000001</v>
      </c>
      <c r="Q35" s="107">
        <f t="shared" si="2"/>
        <v>2.783995085971295E-6</v>
      </c>
      <c r="R35" s="108">
        <f t="shared" si="4"/>
        <v>9.2191258406840414E-9</v>
      </c>
      <c r="S35" s="109">
        <v>2</v>
      </c>
      <c r="T35" s="106">
        <f t="shared" si="3"/>
        <v>1.8438251681368083E-8</v>
      </c>
      <c r="U35" s="110">
        <f t="shared" si="5"/>
        <v>4.3949880708308408E-5</v>
      </c>
    </row>
    <row r="36" spans="2:21" x14ac:dyDescent="0.2">
      <c r="L36" s="105" t="s">
        <v>30</v>
      </c>
      <c r="M36" s="23">
        <v>313</v>
      </c>
      <c r="N36" s="104">
        <f t="shared" si="1"/>
        <v>301.98037580586146</v>
      </c>
      <c r="O36" s="106">
        <f>'[1]Production rates'!J135</f>
        <v>5.2828954569214963E-5</v>
      </c>
      <c r="P36" s="23">
        <f>'[1]Production rates'!H135</f>
        <v>15.780000000000001</v>
      </c>
      <c r="Q36" s="107">
        <f t="shared" si="2"/>
        <v>3.3478424948805426E-6</v>
      </c>
      <c r="R36" s="108">
        <f t="shared" si="4"/>
        <v>1.108629157092254E-8</v>
      </c>
      <c r="S36" s="109">
        <v>2</v>
      </c>
      <c r="T36" s="106">
        <f t="shared" si="3"/>
        <v>2.2172583141845079E-8</v>
      </c>
      <c r="U36" s="110">
        <f t="shared" si="5"/>
        <v>5.2851127152356806E-5</v>
      </c>
    </row>
    <row r="37" spans="2:21" x14ac:dyDescent="0.2">
      <c r="B37" t="s">
        <v>93</v>
      </c>
      <c r="L37" s="105" t="s">
        <v>30</v>
      </c>
      <c r="M37" s="23">
        <v>334</v>
      </c>
      <c r="N37" s="104">
        <f t="shared" si="1"/>
        <v>301.98037580586146</v>
      </c>
      <c r="O37" s="106">
        <f>'[1]Production rates'!J136</f>
        <v>5.891708927379767E-5</v>
      </c>
      <c r="P37" s="23">
        <f>'[1]Production rates'!H136</f>
        <v>15.780000000000001</v>
      </c>
      <c r="Q37" s="107">
        <f t="shared" si="2"/>
        <v>3.7336558475156948E-6</v>
      </c>
      <c r="R37" s="108">
        <f t="shared" si="4"/>
        <v>1.2363902248787201E-8</v>
      </c>
      <c r="S37" s="109">
        <v>2</v>
      </c>
      <c r="T37" s="106">
        <f t="shared" si="3"/>
        <v>2.4727804497574402E-8</v>
      </c>
      <c r="U37" s="110">
        <f t="shared" si="5"/>
        <v>5.8941817078295245E-5</v>
      </c>
    </row>
    <row r="38" spans="2:21" x14ac:dyDescent="0.2">
      <c r="B38" t="s">
        <v>94</v>
      </c>
      <c r="C38">
        <f>1/293.15</f>
        <v>3.4112229234180458E-3</v>
      </c>
      <c r="D38">
        <f>C38*1000</f>
        <v>3.411222923418046</v>
      </c>
      <c r="L38" s="105" t="s">
        <v>31</v>
      </c>
      <c r="M38" s="23">
        <v>299</v>
      </c>
      <c r="N38" s="104">
        <f t="shared" si="1"/>
        <v>301.98037580586146</v>
      </c>
      <c r="O38" s="106">
        <f>'[1]Production rates'!J137</f>
        <v>1.2616136274066673E-5</v>
      </c>
      <c r="P38" s="23">
        <f>'[1]Production rates'!H137</f>
        <v>15.900000000000009</v>
      </c>
      <c r="Q38" s="107">
        <f t="shared" si="2"/>
        <v>7.9346769019287206E-7</v>
      </c>
      <c r="R38" s="108">
        <f t="shared" si="4"/>
        <v>2.6275471976463143E-9</v>
      </c>
      <c r="S38" s="109">
        <v>2</v>
      </c>
      <c r="T38" s="106">
        <f t="shared" si="3"/>
        <v>5.2550943952926285E-9</v>
      </c>
      <c r="U38" s="110">
        <f t="shared" si="5"/>
        <v>1.2621391368461966E-5</v>
      </c>
    </row>
    <row r="39" spans="2:21" x14ac:dyDescent="0.2">
      <c r="B39" t="s">
        <v>95</v>
      </c>
      <c r="C39" s="111">
        <f>10^2.5</f>
        <v>316.22776601683825</v>
      </c>
      <c r="L39" s="105" t="s">
        <v>31</v>
      </c>
      <c r="M39" s="23">
        <v>313</v>
      </c>
      <c r="N39" s="104">
        <f t="shared" si="1"/>
        <v>301.98037580586146</v>
      </c>
      <c r="O39" s="106">
        <f>'[1]Production rates'!J138</f>
        <v>1.5527126006464247E-5</v>
      </c>
      <c r="P39" s="23">
        <f>'[1]Production rates'!H138</f>
        <v>15.900000000000009</v>
      </c>
      <c r="Q39" s="107">
        <f t="shared" si="2"/>
        <v>9.7654880543800243E-7</v>
      </c>
      <c r="R39" s="108">
        <f t="shared" si="4"/>
        <v>3.2338154518550924E-9</v>
      </c>
      <c r="S39" s="109">
        <v>2</v>
      </c>
      <c r="T39" s="106">
        <f t="shared" si="3"/>
        <v>6.4676309037101848E-9</v>
      </c>
      <c r="U39" s="110">
        <f t="shared" si="5"/>
        <v>1.5533593637367957E-5</v>
      </c>
    </row>
    <row r="40" spans="2:21" x14ac:dyDescent="0.2">
      <c r="B40" t="s">
        <v>96</v>
      </c>
      <c r="C40">
        <f>1/277.15</f>
        <v>3.608154429009562E-3</v>
      </c>
      <c r="D40">
        <f>C40*1000</f>
        <v>3.608154429009562</v>
      </c>
      <c r="L40" s="105" t="s">
        <v>31</v>
      </c>
      <c r="M40" s="23">
        <v>334</v>
      </c>
      <c r="N40" s="104">
        <f t="shared" si="1"/>
        <v>301.98037580586146</v>
      </c>
      <c r="O40" s="106">
        <f>'[1]Production rates'!J139</f>
        <v>1.8691226744685586E-5</v>
      </c>
      <c r="P40" s="23">
        <f>'[1]Production rates'!H139</f>
        <v>15.900000000000009</v>
      </c>
      <c r="Q40" s="107">
        <f t="shared" si="2"/>
        <v>1.1755488518670173E-6</v>
      </c>
      <c r="R40" s="108">
        <f t="shared" si="4"/>
        <v>3.892798824194985E-9</v>
      </c>
      <c r="S40" s="109">
        <v>2</v>
      </c>
      <c r="T40" s="106">
        <f t="shared" si="3"/>
        <v>7.78559764838997E-9</v>
      </c>
      <c r="U40" s="110">
        <f t="shared" si="5"/>
        <v>1.8699012342333978E-5</v>
      </c>
    </row>
    <row r="41" spans="2:21" x14ac:dyDescent="0.2">
      <c r="B41" t="s">
        <v>97</v>
      </c>
      <c r="C41" s="111">
        <f>(D40*C39)/D38</f>
        <v>334.48374384930952</v>
      </c>
      <c r="L41" s="105" t="s">
        <v>32</v>
      </c>
      <c r="M41" s="23">
        <v>299</v>
      </c>
      <c r="N41" s="104">
        <f t="shared" si="1"/>
        <v>301.98037580586146</v>
      </c>
      <c r="O41" s="106">
        <f>'[1]Production rates'!J140</f>
        <v>2.8969369586370178E-5</v>
      </c>
      <c r="P41" s="25">
        <f>'[1]Production rates'!H140</f>
        <v>16.287370892018785</v>
      </c>
      <c r="Q41" s="107">
        <f t="shared" si="2"/>
        <v>1.7786400136909688E-6</v>
      </c>
      <c r="R41" s="108">
        <f t="shared" si="4"/>
        <v>5.8899192006914684E-9</v>
      </c>
      <c r="S41" s="109">
        <v>2</v>
      </c>
      <c r="T41" s="106">
        <f t="shared" si="3"/>
        <v>1.1779838401382937E-8</v>
      </c>
      <c r="U41" s="110">
        <f t="shared" si="5"/>
        <v>2.898114942477156E-5</v>
      </c>
    </row>
    <row r="42" spans="2:21" x14ac:dyDescent="0.2">
      <c r="L42" s="105" t="s">
        <v>32</v>
      </c>
      <c r="M42" s="23">
        <v>313</v>
      </c>
      <c r="N42" s="104">
        <f t="shared" si="1"/>
        <v>301.98037580586146</v>
      </c>
      <c r="O42" s="106">
        <f>'[1]Production rates'!J141</f>
        <v>3.2829323232091029E-5</v>
      </c>
      <c r="P42" s="25">
        <f>'[1]Production rates'!H141</f>
        <v>16.287370892018785</v>
      </c>
      <c r="Q42" s="107">
        <f t="shared" si="2"/>
        <v>2.0156306042111567E-6</v>
      </c>
      <c r="R42" s="108">
        <f t="shared" si="4"/>
        <v>6.674707251530062E-9</v>
      </c>
      <c r="S42" s="109">
        <v>2</v>
      </c>
      <c r="T42" s="106">
        <f t="shared" si="3"/>
        <v>1.3349414503060124E-8</v>
      </c>
      <c r="U42" s="110">
        <f t="shared" si="5"/>
        <v>3.2842672646594093E-5</v>
      </c>
    </row>
    <row r="43" spans="2:21" x14ac:dyDescent="0.2">
      <c r="F43" t="s">
        <v>84</v>
      </c>
      <c r="G43" t="s">
        <v>98</v>
      </c>
      <c r="L43" s="105" t="s">
        <v>32</v>
      </c>
      <c r="M43" s="23">
        <v>334</v>
      </c>
      <c r="N43" s="104">
        <f t="shared" si="1"/>
        <v>301.98037580586146</v>
      </c>
      <c r="O43" s="106">
        <f>'[1]Production rates'!J142</f>
        <v>3.6348144288446573E-5</v>
      </c>
      <c r="P43" s="25">
        <f>'[1]Production rates'!H142</f>
        <v>16.287370892018785</v>
      </c>
      <c r="Q43" s="107">
        <f t="shared" si="2"/>
        <v>2.2316765873034835E-6</v>
      </c>
      <c r="R43" s="108">
        <f t="shared" si="4"/>
        <v>7.3901377907357595E-9</v>
      </c>
      <c r="S43" s="109">
        <v>2</v>
      </c>
      <c r="T43" s="106">
        <f t="shared" si="3"/>
        <v>1.4780275581471519E-8</v>
      </c>
      <c r="U43" s="110">
        <f t="shared" si="5"/>
        <v>3.6362924564028041E-5</v>
      </c>
    </row>
    <row r="44" spans="2:21" x14ac:dyDescent="0.2">
      <c r="B44" t="s">
        <v>99</v>
      </c>
      <c r="C44" t="s">
        <v>100</v>
      </c>
      <c r="F44" t="s">
        <v>101</v>
      </c>
      <c r="G44" t="s">
        <v>102</v>
      </c>
      <c r="L44" s="105" t="s">
        <v>33</v>
      </c>
      <c r="M44" s="23">
        <v>299</v>
      </c>
      <c r="N44" s="104">
        <f t="shared" si="1"/>
        <v>301.98037580586146</v>
      </c>
      <c r="O44" s="106">
        <f>'[1]Production rates'!J143</f>
        <v>1.6508067958429257E-5</v>
      </c>
      <c r="P44" s="25">
        <f>'[1]Production rates'!H143</f>
        <v>15.460281690140853</v>
      </c>
      <c r="Q44" s="107">
        <f t="shared" si="2"/>
        <v>1.0677727799071467E-6</v>
      </c>
      <c r="R44" s="108">
        <f t="shared" si="4"/>
        <v>3.5359012222489629E-9</v>
      </c>
      <c r="S44" s="109">
        <v>2</v>
      </c>
      <c r="T44" s="106">
        <f t="shared" si="3"/>
        <v>7.0718024444979257E-9</v>
      </c>
      <c r="U44" s="110">
        <f t="shared" si="5"/>
        <v>1.6515139760873756E-5</v>
      </c>
    </row>
    <row r="45" spans="2:21" x14ac:dyDescent="0.2">
      <c r="B45" t="s">
        <v>103</v>
      </c>
      <c r="C45" t="s">
        <v>104</v>
      </c>
      <c r="F45" t="s">
        <v>105</v>
      </c>
      <c r="G45" t="s">
        <v>106</v>
      </c>
      <c r="L45" s="105" t="s">
        <v>33</v>
      </c>
      <c r="M45" s="23">
        <v>313</v>
      </c>
      <c r="N45" s="104">
        <f t="shared" si="1"/>
        <v>301.98037580586146</v>
      </c>
      <c r="O45" s="106">
        <f>'[1]Production rates'!J144</f>
        <v>1.8521936641514743E-5</v>
      </c>
      <c r="P45" s="25">
        <f>'[1]Production rates'!H144</f>
        <v>15.460281690140853</v>
      </c>
      <c r="Q45" s="107">
        <f t="shared" si="2"/>
        <v>1.198033581323834E-6</v>
      </c>
      <c r="R45" s="108">
        <f t="shared" si="4"/>
        <v>3.9672564090523262E-9</v>
      </c>
      <c r="S45" s="109">
        <v>2</v>
      </c>
      <c r="T45" s="106">
        <f t="shared" si="3"/>
        <v>7.9345128181046524E-9</v>
      </c>
      <c r="U45" s="110">
        <f t="shared" si="5"/>
        <v>1.8529871154332846E-5</v>
      </c>
    </row>
    <row r="46" spans="2:21" x14ac:dyDescent="0.2">
      <c r="L46" s="105" t="s">
        <v>33</v>
      </c>
      <c r="M46" s="23">
        <v>334</v>
      </c>
      <c r="N46" s="104">
        <f t="shared" si="1"/>
        <v>301.98037580586146</v>
      </c>
      <c r="O46" s="106">
        <f>'[1]Production rates'!J145</f>
        <v>2.0970438865083493E-5</v>
      </c>
      <c r="P46" s="25">
        <f>'[1]Production rates'!H145</f>
        <v>15.460281690140853</v>
      </c>
      <c r="Q46" s="107">
        <f t="shared" si="2"/>
        <v>1.3564072948590911E-6</v>
      </c>
      <c r="R46" s="108">
        <f t="shared" si="4"/>
        <v>4.491706758226914E-9</v>
      </c>
      <c r="S46" s="109">
        <v>2</v>
      </c>
      <c r="T46" s="106">
        <f t="shared" si="3"/>
        <v>8.983413516453828E-9</v>
      </c>
      <c r="U46" s="110">
        <f t="shared" si="5"/>
        <v>2.0979422278599946E-5</v>
      </c>
    </row>
    <row r="47" spans="2:21" x14ac:dyDescent="0.2">
      <c r="L47" s="105" t="s">
        <v>34</v>
      </c>
      <c r="M47" s="23">
        <v>299</v>
      </c>
      <c r="N47" s="104">
        <f t="shared" si="1"/>
        <v>301.98037580586146</v>
      </c>
      <c r="O47" s="106">
        <f>'[1]Production rates'!J146</f>
        <v>3.3901238104026079E-5</v>
      </c>
      <c r="P47" s="23">
        <f>'[1]Production rates'!H146</f>
        <v>15.05</v>
      </c>
      <c r="Q47" s="107">
        <f t="shared" si="2"/>
        <v>2.2525739604004037E-6</v>
      </c>
      <c r="R47" s="108">
        <f t="shared" si="4"/>
        <v>7.4593388871353311E-9</v>
      </c>
      <c r="S47" s="109">
        <v>2</v>
      </c>
      <c r="T47" s="106">
        <f t="shared" si="3"/>
        <v>1.4918677774270662E-8</v>
      </c>
      <c r="U47" s="110">
        <f t="shared" si="5"/>
        <v>3.391615678180035E-5</v>
      </c>
    </row>
    <row r="48" spans="2:21" x14ac:dyDescent="0.2">
      <c r="L48" s="105" t="s">
        <v>34</v>
      </c>
      <c r="M48" s="23">
        <v>313</v>
      </c>
      <c r="N48" s="104">
        <f t="shared" si="1"/>
        <v>301.98037580586146</v>
      </c>
      <c r="O48" s="106">
        <f>'[1]Production rates'!J147</f>
        <v>3.736934321332749E-5</v>
      </c>
      <c r="P48" s="23">
        <f>'[1]Production rates'!H147</f>
        <v>15.05</v>
      </c>
      <c r="Q48" s="107">
        <f t="shared" si="2"/>
        <v>2.4830128380948499E-6</v>
      </c>
      <c r="R48" s="108">
        <f t="shared" si="4"/>
        <v>8.2224311148322459E-9</v>
      </c>
      <c r="S48" s="109">
        <v>2</v>
      </c>
      <c r="T48" s="106">
        <f t="shared" si="3"/>
        <v>1.6444862229664492E-8</v>
      </c>
      <c r="U48" s="110">
        <f t="shared" si="5"/>
        <v>3.7385788075557152E-5</v>
      </c>
    </row>
    <row r="49" spans="12:21" x14ac:dyDescent="0.2">
      <c r="L49" s="105" t="s">
        <v>34</v>
      </c>
      <c r="M49" s="23">
        <v>334</v>
      </c>
      <c r="N49" s="104">
        <f t="shared" si="1"/>
        <v>301.98037580586146</v>
      </c>
      <c r="O49" s="106">
        <f>'[1]Production rates'!J148</f>
        <v>4.0108019888987216E-5</v>
      </c>
      <c r="P49" s="23">
        <f>'[1]Production rates'!H148</f>
        <v>15.05</v>
      </c>
      <c r="Q49" s="107">
        <f t="shared" si="2"/>
        <v>2.6649847102317085E-6</v>
      </c>
      <c r="R49" s="108">
        <f t="shared" si="4"/>
        <v>8.8250261399270069E-9</v>
      </c>
      <c r="S49" s="109">
        <v>2</v>
      </c>
      <c r="T49" s="106">
        <f t="shared" si="3"/>
        <v>1.7650052279854014E-8</v>
      </c>
      <c r="U49" s="110">
        <f t="shared" si="5"/>
        <v>4.0125669941267066E-5</v>
      </c>
    </row>
    <row r="50" spans="12:21" x14ac:dyDescent="0.2">
      <c r="L50" s="105" t="s">
        <v>35</v>
      </c>
      <c r="M50" s="23">
        <v>299</v>
      </c>
      <c r="N50" s="104">
        <f t="shared" si="1"/>
        <v>301.98037580586146</v>
      </c>
      <c r="O50" s="106">
        <f>'[1]Production rates'!J149</f>
        <v>4.7275015874746373E-5</v>
      </c>
      <c r="P50" s="25">
        <f>'[1]Production rates'!H149</f>
        <v>13.414035608308605</v>
      </c>
      <c r="Q50" s="107">
        <f t="shared" si="2"/>
        <v>3.5242947950327786E-6</v>
      </c>
      <c r="R50" s="108">
        <f t="shared" si="4"/>
        <v>1.1670608679878236E-8</v>
      </c>
      <c r="S50" s="109">
        <v>2</v>
      </c>
      <c r="T50" s="106">
        <f t="shared" si="3"/>
        <v>2.3341217359756472E-8</v>
      </c>
      <c r="U50" s="110">
        <f t="shared" si="5"/>
        <v>4.7298357092106129E-5</v>
      </c>
    </row>
    <row r="51" spans="12:21" x14ac:dyDescent="0.2">
      <c r="L51" s="105" t="s">
        <v>35</v>
      </c>
      <c r="M51" s="23">
        <v>313</v>
      </c>
      <c r="N51" s="104">
        <f t="shared" si="1"/>
        <v>301.98037580586146</v>
      </c>
      <c r="O51" s="106">
        <f>'[1]Production rates'!J150</f>
        <v>5.0673847500207614E-5</v>
      </c>
      <c r="P51" s="25">
        <f>'[1]Production rates'!H150</f>
        <v>13.414035608308605</v>
      </c>
      <c r="Q51" s="107">
        <f t="shared" si="2"/>
        <v>3.7776735488028983E-6</v>
      </c>
      <c r="R51" s="108">
        <f t="shared" si="4"/>
        <v>1.2509665698381363E-8</v>
      </c>
      <c r="S51" s="109">
        <v>2</v>
      </c>
      <c r="T51" s="106">
        <f t="shared" si="3"/>
        <v>2.5019331396762726E-8</v>
      </c>
      <c r="U51" s="110">
        <f t="shared" si="5"/>
        <v>5.0698866831604375E-5</v>
      </c>
    </row>
    <row r="52" spans="12:21" x14ac:dyDescent="0.2">
      <c r="L52" s="105" t="s">
        <v>35</v>
      </c>
      <c r="M52" s="23">
        <v>334</v>
      </c>
      <c r="N52" s="104">
        <f t="shared" si="1"/>
        <v>301.98037580586146</v>
      </c>
      <c r="O52" s="106">
        <f>'[1]Production rates'!J151</f>
        <v>5.4358883290533825E-5</v>
      </c>
      <c r="P52" s="25">
        <f>'[1]Production rates'!H151</f>
        <v>13.414035608308605</v>
      </c>
      <c r="Q52" s="107">
        <f t="shared" si="2"/>
        <v>4.052388474119163E-6</v>
      </c>
      <c r="R52" s="108">
        <f t="shared" si="4"/>
        <v>1.3419376882703071E-8</v>
      </c>
      <c r="S52" s="109">
        <v>2</v>
      </c>
      <c r="T52" s="106">
        <f t="shared" si="3"/>
        <v>2.6838753765406143E-8</v>
      </c>
      <c r="U52" s="110">
        <f t="shared" si="5"/>
        <v>5.438572204429923E-5</v>
      </c>
    </row>
    <row r="53" spans="12:21" x14ac:dyDescent="0.2">
      <c r="L53" s="105" t="s">
        <v>36</v>
      </c>
      <c r="M53" s="23">
        <v>299</v>
      </c>
      <c r="N53" s="104">
        <f t="shared" si="1"/>
        <v>301.98037580586146</v>
      </c>
      <c r="O53" s="106">
        <f>'[1]Production rates'!J152</f>
        <v>3.7365983211438751E-5</v>
      </c>
      <c r="P53" s="25">
        <f>'[1]Production rates'!H152</f>
        <v>14.574747774480713</v>
      </c>
      <c r="Q53" s="107">
        <f t="shared" si="2"/>
        <v>2.5637481889644622E-6</v>
      </c>
      <c r="R53" s="108">
        <f t="shared" si="4"/>
        <v>8.4897840865416251E-9</v>
      </c>
      <c r="S53" s="109">
        <v>2</v>
      </c>
      <c r="T53" s="106">
        <f t="shared" si="3"/>
        <v>1.697956817308325E-8</v>
      </c>
      <c r="U53" s="110">
        <f t="shared" si="5"/>
        <v>3.7382962779611836E-5</v>
      </c>
    </row>
    <row r="54" spans="12:21" x14ac:dyDescent="0.2">
      <c r="L54" s="105" t="s">
        <v>36</v>
      </c>
      <c r="M54" s="23">
        <v>313</v>
      </c>
      <c r="N54" s="104">
        <f t="shared" si="1"/>
        <v>301.98037580586146</v>
      </c>
      <c r="O54" s="106">
        <f>'[1]Production rates'!J153</f>
        <v>4.044670551561028E-5</v>
      </c>
      <c r="P54" s="25">
        <f>'[1]Production rates'!H153</f>
        <v>14.574747774480713</v>
      </c>
      <c r="Q54" s="107">
        <f t="shared" si="2"/>
        <v>2.7751221593302233E-6</v>
      </c>
      <c r="R54" s="108">
        <f t="shared" si="4"/>
        <v>9.1897433795973114E-9</v>
      </c>
      <c r="S54" s="109">
        <v>2</v>
      </c>
      <c r="T54" s="106">
        <f t="shared" si="3"/>
        <v>1.8379486759194623E-8</v>
      </c>
      <c r="U54" s="110">
        <f t="shared" si="5"/>
        <v>4.0465085002369475E-5</v>
      </c>
    </row>
    <row r="55" spans="12:21" x14ac:dyDescent="0.2">
      <c r="L55" s="105" t="s">
        <v>36</v>
      </c>
      <c r="M55" s="23">
        <v>334</v>
      </c>
      <c r="N55" s="104">
        <f t="shared" si="1"/>
        <v>301.98037580586146</v>
      </c>
      <c r="O55" s="106">
        <f>'[1]Production rates'!J154</f>
        <v>4.3941156834786997E-5</v>
      </c>
      <c r="P55" s="25">
        <f>'[1]Production rates'!H154</f>
        <v>14.574747774480713</v>
      </c>
      <c r="Q55" s="107">
        <f t="shared" si="2"/>
        <v>3.0148828312298248E-6</v>
      </c>
      <c r="R55" s="108">
        <f t="shared" si="4"/>
        <v>9.9837044814065882E-9</v>
      </c>
      <c r="S55" s="109">
        <v>2</v>
      </c>
      <c r="T55" s="106">
        <f t="shared" si="3"/>
        <v>1.9967408962813176E-8</v>
      </c>
      <c r="U55" s="110">
        <f t="shared" si="5"/>
        <v>4.3961124243749811E-5</v>
      </c>
    </row>
    <row r="56" spans="12:21" x14ac:dyDescent="0.2">
      <c r="L56" s="105" t="s">
        <v>37</v>
      </c>
      <c r="M56" s="23">
        <v>299</v>
      </c>
      <c r="N56" s="104">
        <f t="shared" si="1"/>
        <v>301.98037580586146</v>
      </c>
      <c r="O56" s="106">
        <f>'[1]Production rates'!J155</f>
        <v>4.7746785442619866E-5</v>
      </c>
      <c r="P56" s="23">
        <f>'[1]Production rates'!H155</f>
        <v>17.010000000000009</v>
      </c>
      <c r="Q56" s="107">
        <f t="shared" si="2"/>
        <v>2.8069832711710663E-6</v>
      </c>
      <c r="R56" s="108">
        <f t="shared" si="4"/>
        <v>9.2952506058725906E-9</v>
      </c>
      <c r="S56" s="109">
        <v>2</v>
      </c>
      <c r="T56" s="106">
        <f t="shared" si="3"/>
        <v>1.8590501211745181E-8</v>
      </c>
      <c r="U56" s="110">
        <f t="shared" si="5"/>
        <v>4.7765375943831608E-5</v>
      </c>
    </row>
    <row r="57" spans="12:21" x14ac:dyDescent="0.2">
      <c r="L57" s="105" t="s">
        <v>37</v>
      </c>
      <c r="M57" s="23">
        <v>313</v>
      </c>
      <c r="N57" s="104">
        <f t="shared" si="1"/>
        <v>301.98037580586146</v>
      </c>
      <c r="O57" s="106">
        <f>'[1]Production rates'!J156</f>
        <v>5.461713166270632E-5</v>
      </c>
      <c r="P57" s="23">
        <f>'[1]Production rates'!H156</f>
        <v>17.010000000000009</v>
      </c>
      <c r="Q57" s="107">
        <f t="shared" si="2"/>
        <v>3.210883695632351E-6</v>
      </c>
      <c r="R57" s="108">
        <f t="shared" si="4"/>
        <v>1.0632756142063281E-8</v>
      </c>
      <c r="S57" s="109">
        <v>2</v>
      </c>
      <c r="T57" s="106">
        <f t="shared" si="3"/>
        <v>2.1265512284126561E-8</v>
      </c>
      <c r="U57" s="110">
        <f t="shared" si="5"/>
        <v>5.4638397174990448E-5</v>
      </c>
    </row>
    <row r="58" spans="12:21" x14ac:dyDescent="0.2">
      <c r="L58" s="105" t="s">
        <v>37</v>
      </c>
      <c r="M58" s="23">
        <v>334</v>
      </c>
      <c r="N58" s="104">
        <f t="shared" si="1"/>
        <v>301.98037580586146</v>
      </c>
      <c r="O58" s="106">
        <f>'[1]Production rates'!J157</f>
        <v>6.588898576933609E-5</v>
      </c>
      <c r="P58" s="23">
        <f>'[1]Production rates'!H157</f>
        <v>17.010000000000009</v>
      </c>
      <c r="Q58" s="107">
        <f t="shared" si="2"/>
        <v>3.8735441369392158E-6</v>
      </c>
      <c r="R58" s="108">
        <f t="shared" si="4"/>
        <v>1.2827138606614152E-8</v>
      </c>
      <c r="S58" s="109">
        <v>2</v>
      </c>
      <c r="T58" s="106">
        <f t="shared" si="3"/>
        <v>2.5654277213228304E-8</v>
      </c>
      <c r="U58" s="110">
        <f t="shared" si="5"/>
        <v>6.5914640046549323E-5</v>
      </c>
    </row>
    <row r="59" spans="12:21" x14ac:dyDescent="0.2">
      <c r="L59" s="105" t="s">
        <v>38</v>
      </c>
      <c r="M59" s="23">
        <v>299</v>
      </c>
      <c r="N59" s="104">
        <f t="shared" si="1"/>
        <v>301.98037580586146</v>
      </c>
      <c r="O59" s="106">
        <f>'[1]Production rates'!J158</f>
        <v>7.35818084772197E-5</v>
      </c>
      <c r="P59" s="25">
        <f>'[1]Production rates'!H158</f>
        <v>16.054705882352955</v>
      </c>
      <c r="Q59" s="107">
        <f t="shared" si="2"/>
        <v>4.5831925552805989E-6</v>
      </c>
      <c r="R59" s="108">
        <f t="shared" si="4"/>
        <v>1.5177120510066068E-8</v>
      </c>
      <c r="S59" s="109">
        <v>2</v>
      </c>
      <c r="T59" s="106">
        <f t="shared" si="3"/>
        <v>3.0354241020132136E-8</v>
      </c>
      <c r="U59" s="110">
        <f t="shared" si="5"/>
        <v>7.3612162718239828E-5</v>
      </c>
    </row>
    <row r="60" spans="12:21" x14ac:dyDescent="0.2">
      <c r="L60" s="105" t="s">
        <v>38</v>
      </c>
      <c r="M60" s="23">
        <v>313</v>
      </c>
      <c r="N60" s="104">
        <f t="shared" si="1"/>
        <v>301.98037580586146</v>
      </c>
      <c r="O60" s="106">
        <f>'[1]Production rates'!J159</f>
        <v>8.8102488760486691E-5</v>
      </c>
      <c r="P60" s="25">
        <f>'[1]Production rates'!H159</f>
        <v>16.054705882352955</v>
      </c>
      <c r="Q60" s="107">
        <f t="shared" si="2"/>
        <v>5.4876426516992354E-6</v>
      </c>
      <c r="R60" s="108">
        <f t="shared" si="4"/>
        <v>1.817218300048463E-8</v>
      </c>
      <c r="S60" s="109">
        <v>2</v>
      </c>
      <c r="T60" s="106">
        <f t="shared" si="3"/>
        <v>3.6344366000969259E-8</v>
      </c>
      <c r="U60" s="110">
        <f t="shared" si="5"/>
        <v>8.8138833126487654E-5</v>
      </c>
    </row>
    <row r="61" spans="12:21" x14ac:dyDescent="0.2">
      <c r="L61" s="105" t="s">
        <v>38</v>
      </c>
      <c r="M61" s="23">
        <v>334</v>
      </c>
      <c r="N61" s="104">
        <f t="shared" si="1"/>
        <v>301.98037580586146</v>
      </c>
      <c r="O61" s="106">
        <f>'[1]Production rates'!J160</f>
        <v>1.0067052166825747E-4</v>
      </c>
      <c r="P61" s="25">
        <f>'[1]Production rates'!H160</f>
        <v>16.054705882352955</v>
      </c>
      <c r="Q61" s="107">
        <f t="shared" si="2"/>
        <v>6.2704681360069448E-6</v>
      </c>
      <c r="R61" s="108">
        <f t="shared" si="4"/>
        <v>2.0764488815783619E-8</v>
      </c>
      <c r="S61" s="109">
        <v>2</v>
      </c>
      <c r="T61" s="106">
        <f t="shared" si="3"/>
        <v>4.1528977631567237E-8</v>
      </c>
      <c r="U61" s="110">
        <f t="shared" si="5"/>
        <v>1.0071205064588903E-4</v>
      </c>
    </row>
    <row r="62" spans="12:21" x14ac:dyDescent="0.2">
      <c r="L62" s="105" t="s">
        <v>39</v>
      </c>
      <c r="M62" s="23">
        <v>299</v>
      </c>
      <c r="N62" s="104">
        <f t="shared" si="1"/>
        <v>301.98037580586146</v>
      </c>
      <c r="O62" s="106">
        <f>'[1]Production rates'!J161</f>
        <v>1.0363052309227448E-8</v>
      </c>
      <c r="P62" s="25">
        <f>'[1]Production rates'!H161</f>
        <v>15.542222222222231</v>
      </c>
      <c r="Q62" s="107">
        <f t="shared" si="2"/>
        <v>6.6676773508040455E-10</v>
      </c>
      <c r="R62" s="108">
        <f t="shared" si="4"/>
        <v>2.207983658875434E-12</v>
      </c>
      <c r="S62" s="109">
        <v>2</v>
      </c>
      <c r="T62" s="106">
        <f t="shared" si="3"/>
        <v>4.4159673177508681E-12</v>
      </c>
      <c r="U62" s="110">
        <f t="shared" si="5"/>
        <v>1.0367468276545199E-8</v>
      </c>
    </row>
    <row r="63" spans="12:21" x14ac:dyDescent="0.2">
      <c r="L63" s="105" t="s">
        <v>39</v>
      </c>
      <c r="M63" s="23">
        <v>313</v>
      </c>
      <c r="N63" s="104">
        <f t="shared" si="1"/>
        <v>301.98037580586146</v>
      </c>
      <c r="O63" s="106">
        <f>'[1]Production rates'!J162</f>
        <v>2.8696871754745392E-9</v>
      </c>
      <c r="P63" s="25">
        <f>'[1]Production rates'!H162</f>
        <v>15.542222222222231</v>
      </c>
      <c r="Q63" s="107">
        <f t="shared" si="2"/>
        <v>1.8463815112432684E-10</v>
      </c>
      <c r="R63" s="108">
        <f t="shared" si="4"/>
        <v>6.1142433719940751E-13</v>
      </c>
      <c r="S63" s="109">
        <v>2</v>
      </c>
      <c r="T63" s="106">
        <f t="shared" si="3"/>
        <v>1.222848674398815E-12</v>
      </c>
      <c r="U63" s="110">
        <f t="shared" si="5"/>
        <v>2.8709100241489382E-9</v>
      </c>
    </row>
    <row r="64" spans="12:21" x14ac:dyDescent="0.2">
      <c r="L64" s="105" t="s">
        <v>39</v>
      </c>
      <c r="M64" s="23">
        <v>334</v>
      </c>
      <c r="N64" s="104">
        <f t="shared" si="1"/>
        <v>301.98037580586146</v>
      </c>
      <c r="O64" s="106">
        <f>'[1]Production rates'!J163</f>
        <v>1.2361458850236526E-8</v>
      </c>
      <c r="P64" s="25">
        <f>'[1]Production rates'!H163</f>
        <v>15.542222222222231</v>
      </c>
      <c r="Q64" s="107">
        <f t="shared" si="2"/>
        <v>7.9534693774755986E-10</v>
      </c>
      <c r="R64" s="108">
        <f t="shared" si="4"/>
        <v>2.6337702760489185E-12</v>
      </c>
      <c r="S64" s="109">
        <v>2</v>
      </c>
      <c r="T64" s="106">
        <f t="shared" si="3"/>
        <v>5.267540552097837E-12</v>
      </c>
      <c r="U64" s="110">
        <f t="shared" si="5"/>
        <v>1.2366726390788624E-8</v>
      </c>
    </row>
    <row r="65" spans="2:21" x14ac:dyDescent="0.2">
      <c r="L65" s="105" t="s">
        <v>40</v>
      </c>
      <c r="M65" s="23">
        <v>299</v>
      </c>
      <c r="N65" s="104">
        <f t="shared" si="1"/>
        <v>301.98037580586146</v>
      </c>
      <c r="O65" s="106">
        <f>'[1]Production rates'!J164</f>
        <v>3.5574640998524536E-9</v>
      </c>
      <c r="P65" s="23">
        <f>'[1]Production rates'!H164</f>
        <v>15.410000000000007</v>
      </c>
      <c r="Q65" s="107">
        <f t="shared" si="2"/>
        <v>2.3085425696641479E-10</v>
      </c>
      <c r="R65" s="108">
        <f t="shared" si="4"/>
        <v>7.6446774513197988E-13</v>
      </c>
      <c r="S65" s="109">
        <v>2</v>
      </c>
      <c r="T65" s="106">
        <f t="shared" si="3"/>
        <v>1.5289354902639598E-12</v>
      </c>
      <c r="U65" s="110">
        <f t="shared" si="5"/>
        <v>3.5589930353427178E-9</v>
      </c>
    </row>
    <row r="66" spans="2:21" x14ac:dyDescent="0.2">
      <c r="L66" s="105" t="s">
        <v>40</v>
      </c>
      <c r="M66" s="23">
        <v>313</v>
      </c>
      <c r="N66" s="104">
        <f t="shared" si="1"/>
        <v>301.98037580586146</v>
      </c>
      <c r="O66" s="106">
        <f>'[1]Production rates'!J165</f>
        <v>2.7328228260322082E-9</v>
      </c>
      <c r="P66" s="23">
        <f>'[1]Production rates'!H165</f>
        <v>15.410000000000007</v>
      </c>
      <c r="Q66" s="107">
        <f t="shared" si="2"/>
        <v>1.773408712545235E-10</v>
      </c>
      <c r="R66" s="108">
        <f t="shared" si="4"/>
        <v>5.8725958857847512E-13</v>
      </c>
      <c r="S66" s="109">
        <v>2</v>
      </c>
      <c r="T66" s="106">
        <f t="shared" si="3"/>
        <v>1.1745191771569502E-12</v>
      </c>
      <c r="U66" s="110">
        <f t="shared" si="5"/>
        <v>2.7339973452093651E-9</v>
      </c>
    </row>
    <row r="67" spans="2:21" x14ac:dyDescent="0.2">
      <c r="B67" t="s">
        <v>107</v>
      </c>
      <c r="L67" s="105" t="s">
        <v>40</v>
      </c>
      <c r="M67" s="23">
        <v>334</v>
      </c>
      <c r="N67" s="104">
        <f t="shared" si="1"/>
        <v>301.98037580586146</v>
      </c>
      <c r="O67" s="106">
        <f>'[1]Production rates'!J166</f>
        <v>2.2261827537866198E-8</v>
      </c>
      <c r="P67" s="23">
        <f>'[1]Production rates'!H166</f>
        <v>15.410000000000007</v>
      </c>
      <c r="Q67" s="107">
        <f t="shared" si="2"/>
        <v>1.4446351419770402E-9</v>
      </c>
      <c r="R67" s="108">
        <f t="shared" si="4"/>
        <v>4.7838709324137472E-12</v>
      </c>
      <c r="S67" s="109">
        <v>2</v>
      </c>
      <c r="T67" s="106">
        <f t="shared" si="3"/>
        <v>9.5677418648274944E-12</v>
      </c>
      <c r="U67" s="110">
        <f t="shared" si="5"/>
        <v>2.2271395279731024E-8</v>
      </c>
    </row>
    <row r="68" spans="2:21" x14ac:dyDescent="0.2">
      <c r="B68" t="s">
        <v>108</v>
      </c>
      <c r="C68">
        <f>-(-22500/(2.303*8.314*277.15))+(-1.76)</f>
        <v>2.4799787212480666</v>
      </c>
      <c r="L68" s="105" t="s">
        <v>41</v>
      </c>
      <c r="M68" s="23">
        <v>299</v>
      </c>
      <c r="N68" s="104">
        <f t="shared" si="1"/>
        <v>301.98037580586146</v>
      </c>
      <c r="O68" s="106">
        <f>'[1]Production rates'!J167</f>
        <v>6.4879441219694715E-9</v>
      </c>
      <c r="P68" s="25">
        <f>'[1]Production rates'!H167</f>
        <v>15.041666666666675</v>
      </c>
      <c r="Q68" s="107">
        <f t="shared" si="2"/>
        <v>4.3133146517248542E-10</v>
      </c>
      <c r="R68" s="108">
        <f t="shared" si="4"/>
        <v>1.4283426994931016E-12</v>
      </c>
      <c r="S68" s="109">
        <v>2</v>
      </c>
      <c r="T68" s="106">
        <f t="shared" si="3"/>
        <v>2.8566853989862031E-12</v>
      </c>
      <c r="U68" s="110">
        <f t="shared" si="5"/>
        <v>6.4908008073684581E-9</v>
      </c>
    </row>
    <row r="69" spans="2:21" x14ac:dyDescent="0.2">
      <c r="B69" t="s">
        <v>99</v>
      </c>
      <c r="C69">
        <f>10^C68</f>
        <v>301.98037580586146</v>
      </c>
      <c r="L69" s="105" t="s">
        <v>41</v>
      </c>
      <c r="M69" s="23">
        <v>313</v>
      </c>
      <c r="N69" s="104">
        <f t="shared" si="1"/>
        <v>301.98037580586146</v>
      </c>
      <c r="O69" s="106">
        <f>'[1]Production rates'!J168</f>
        <v>1.1177132326057831E-8</v>
      </c>
      <c r="P69" s="25">
        <f>'[1]Production rates'!H168</f>
        <v>15.041666666666675</v>
      </c>
      <c r="Q69" s="107">
        <f t="shared" si="2"/>
        <v>7.4307804937780558E-10</v>
      </c>
      <c r="R69" s="108">
        <f t="shared" si="4"/>
        <v>2.4606832394152626E-12</v>
      </c>
      <c r="S69" s="109">
        <v>2</v>
      </c>
      <c r="T69" s="106">
        <f t="shared" si="3"/>
        <v>4.9213664788305252E-12</v>
      </c>
      <c r="U69" s="110">
        <f t="shared" si="5"/>
        <v>1.1182053692536661E-8</v>
      </c>
    </row>
    <row r="70" spans="2:21" x14ac:dyDescent="0.2">
      <c r="L70" s="105" t="s">
        <v>41</v>
      </c>
      <c r="M70" s="23">
        <v>334</v>
      </c>
      <c r="N70" s="104">
        <f t="shared" si="1"/>
        <v>301.98037580586146</v>
      </c>
      <c r="O70" s="106">
        <f>'[1]Production rates'!J169</f>
        <v>2.7662041102324917E-9</v>
      </c>
      <c r="P70" s="25">
        <f>'[1]Production rates'!H169</f>
        <v>15.041666666666675</v>
      </c>
      <c r="Q70" s="107">
        <f t="shared" si="2"/>
        <v>1.8390276633124589E-10</v>
      </c>
      <c r="R70" s="108">
        <f t="shared" si="4"/>
        <v>6.0898912997404222E-13</v>
      </c>
      <c r="S70" s="109">
        <v>2</v>
      </c>
      <c r="T70" s="106">
        <f t="shared" si="3"/>
        <v>1.2179782599480844E-12</v>
      </c>
      <c r="U70" s="110">
        <f t="shared" si="5"/>
        <v>2.7674220884924397E-9</v>
      </c>
    </row>
    <row r="71" spans="2:21" x14ac:dyDescent="0.2">
      <c r="L71" s="112" t="s">
        <v>42</v>
      </c>
      <c r="M71" s="23">
        <v>299</v>
      </c>
      <c r="N71" s="104">
        <f t="shared" si="1"/>
        <v>301.98037580586146</v>
      </c>
      <c r="O71" s="106">
        <f>'[1]Production rates'!J170</f>
        <v>2.4392600450373396E-9</v>
      </c>
      <c r="P71" s="23">
        <f>'[1]Production rates'!H170</f>
        <v>15.900000000000006</v>
      </c>
      <c r="Q71" s="107">
        <f t="shared" si="2"/>
        <v>1.5341258144888923E-10</v>
      </c>
      <c r="R71" s="108">
        <f t="shared" si="4"/>
        <v>5.0802169193774306E-13</v>
      </c>
      <c r="S71" s="109">
        <v>2</v>
      </c>
      <c r="T71" s="106">
        <f t="shared" si="3"/>
        <v>1.0160433838754861E-12</v>
      </c>
      <c r="U71" s="110">
        <f t="shared" si="5"/>
        <v>2.4402760884212149E-9</v>
      </c>
    </row>
    <row r="72" spans="2:21" x14ac:dyDescent="0.2">
      <c r="L72" s="112" t="s">
        <v>42</v>
      </c>
      <c r="M72" s="23">
        <v>313</v>
      </c>
      <c r="N72" s="104">
        <f t="shared" si="1"/>
        <v>301.98037580586146</v>
      </c>
      <c r="O72" s="106">
        <f>'[1]Production rates'!J171</f>
        <v>1.4975545630483664E-9</v>
      </c>
      <c r="P72" s="23">
        <f>'[1]Production rates'!H171</f>
        <v>15.900000000000006</v>
      </c>
      <c r="Q72" s="107">
        <f t="shared" si="2"/>
        <v>9.4185821575368918E-11</v>
      </c>
      <c r="R72" s="108">
        <f t="shared" si="4"/>
        <v>3.1189384847947714E-13</v>
      </c>
      <c r="S72" s="109">
        <v>2</v>
      </c>
      <c r="T72" s="106">
        <f t="shared" si="3"/>
        <v>6.2378769695895428E-13</v>
      </c>
      <c r="U72" s="110">
        <f t="shared" si="5"/>
        <v>1.4981783507453255E-9</v>
      </c>
    </row>
    <row r="73" spans="2:21" x14ac:dyDescent="0.2">
      <c r="L73" s="112" t="s">
        <v>42</v>
      </c>
      <c r="M73" s="23">
        <v>334</v>
      </c>
      <c r="N73" s="104">
        <f t="shared" si="1"/>
        <v>301.98037580586146</v>
      </c>
      <c r="O73" s="106">
        <f>'[1]Production rates'!J172</f>
        <v>2.4248691303173555E-9</v>
      </c>
      <c r="P73" s="23">
        <f>'[1]Production rates'!H172</f>
        <v>15.900000000000006</v>
      </c>
      <c r="Q73" s="107">
        <f t="shared" si="2"/>
        <v>1.525074924727896E-10</v>
      </c>
      <c r="R73" s="108">
        <f t="shared" si="4"/>
        <v>5.050245138142166E-13</v>
      </c>
      <c r="S73" s="109">
        <v>2</v>
      </c>
      <c r="T73" s="106">
        <f t="shared" si="3"/>
        <v>1.0100490276284332E-12</v>
      </c>
      <c r="U73" s="110">
        <f t="shared" si="5"/>
        <v>2.4258791793449838E-9</v>
      </c>
    </row>
    <row r="74" spans="2:21" x14ac:dyDescent="0.2">
      <c r="L74" s="112" t="s">
        <v>43</v>
      </c>
      <c r="M74" s="23">
        <v>299</v>
      </c>
      <c r="N74" s="104">
        <f t="shared" si="1"/>
        <v>301.98037580586146</v>
      </c>
      <c r="O74" s="106">
        <f>'[1]Production rates'!J173</f>
        <v>2.1319861783251265E-9</v>
      </c>
      <c r="P74" s="25">
        <f>'[1]Production rates'!H173</f>
        <v>16.017368421052637</v>
      </c>
      <c r="Q74" s="107">
        <f t="shared" si="2"/>
        <v>1.331046475476535E-10</v>
      </c>
      <c r="R74" s="108">
        <f t="shared" si="4"/>
        <v>4.4077250779111698E-13</v>
      </c>
      <c r="S74" s="109">
        <v>2</v>
      </c>
      <c r="T74" s="106">
        <f t="shared" si="3"/>
        <v>8.8154501558223396E-13</v>
      </c>
      <c r="U74" s="110">
        <f t="shared" si="5"/>
        <v>2.1328677233407088E-9</v>
      </c>
    </row>
    <row r="75" spans="2:21" x14ac:dyDescent="0.2">
      <c r="L75" s="112" t="s">
        <v>43</v>
      </c>
      <c r="M75" s="23">
        <v>313</v>
      </c>
      <c r="N75" s="104">
        <f t="shared" si="1"/>
        <v>301.98037580586146</v>
      </c>
      <c r="O75" s="106">
        <f>'[1]Production rates'!J174</f>
        <v>1.8936893806627768E-9</v>
      </c>
      <c r="P75" s="25">
        <f>'[1]Production rates'!H174</f>
        <v>16.017368421052637</v>
      </c>
      <c r="Q75" s="107">
        <f t="shared" si="2"/>
        <v>1.1822724750301562E-10</v>
      </c>
      <c r="R75" s="108">
        <f t="shared" si="4"/>
        <v>3.9150639238564995E-13</v>
      </c>
      <c r="S75" s="109">
        <v>2</v>
      </c>
      <c r="T75" s="106">
        <f t="shared" si="3"/>
        <v>7.8301278477129989E-13</v>
      </c>
      <c r="U75" s="110">
        <f t="shared" si="5"/>
        <v>1.8944723934475482E-9</v>
      </c>
    </row>
    <row r="76" spans="2:21" x14ac:dyDescent="0.2">
      <c r="L76" s="112" t="s">
        <v>43</v>
      </c>
      <c r="M76" s="23">
        <v>334</v>
      </c>
      <c r="N76" s="104">
        <f t="shared" si="1"/>
        <v>301.98037580586146</v>
      </c>
      <c r="O76" s="106">
        <f>'[1]Production rates'!J175</f>
        <v>2.3893104769415042E-9</v>
      </c>
      <c r="P76" s="25">
        <f>'[1]Production rates'!H175</f>
        <v>16.017368421052637</v>
      </c>
      <c r="Q76" s="107">
        <f t="shared" si="2"/>
        <v>1.4916997687342215E-10</v>
      </c>
      <c r="R76" s="108">
        <f t="shared" si="4"/>
        <v>4.9397241948371258E-13</v>
      </c>
      <c r="S76" s="109">
        <v>2</v>
      </c>
      <c r="T76" s="106">
        <f t="shared" si="3"/>
        <v>9.8794483896742517E-13</v>
      </c>
      <c r="U76" s="110">
        <f t="shared" si="5"/>
        <v>2.3902984217804714E-9</v>
      </c>
    </row>
    <row r="77" spans="2:21" x14ac:dyDescent="0.2">
      <c r="L77" s="112" t="s">
        <v>44</v>
      </c>
      <c r="M77" s="23">
        <v>299</v>
      </c>
      <c r="N77" s="104">
        <f t="shared" si="1"/>
        <v>301.98037580586146</v>
      </c>
      <c r="O77" s="106">
        <f>'[1]Production rates'!J176</f>
        <v>2.0828807446386011E-9</v>
      </c>
      <c r="P77" s="25">
        <f>'[1]Production rates'!H176</f>
        <v>16.036929824561408</v>
      </c>
      <c r="Q77" s="107">
        <f t="shared" si="2"/>
        <v>1.2988026807029851E-10</v>
      </c>
      <c r="R77" s="108">
        <f t="shared" si="4"/>
        <v>4.300950607260537E-13</v>
      </c>
      <c r="S77" s="109">
        <v>2</v>
      </c>
      <c r="T77" s="106">
        <f t="shared" si="3"/>
        <v>8.6019012145210741E-13</v>
      </c>
      <c r="U77" s="110">
        <f t="shared" si="5"/>
        <v>2.0837409347600533E-9</v>
      </c>
    </row>
    <row r="78" spans="2:21" x14ac:dyDescent="0.2">
      <c r="L78" s="112" t="s">
        <v>44</v>
      </c>
      <c r="M78" s="23">
        <v>313</v>
      </c>
      <c r="N78" s="104">
        <f t="shared" si="1"/>
        <v>301.98037580586146</v>
      </c>
      <c r="O78" s="106">
        <f>'[1]Production rates'!J177</f>
        <v>2.2915316903123282E-9</v>
      </c>
      <c r="P78" s="25">
        <f>'[1]Production rates'!H177</f>
        <v>16.036929824561408</v>
      </c>
      <c r="Q78" s="107">
        <f t="shared" si="2"/>
        <v>1.4289092210173085E-10</v>
      </c>
      <c r="R78" s="108">
        <f t="shared" si="4"/>
        <v>4.731794962517472E-13</v>
      </c>
      <c r="S78" s="109">
        <v>2</v>
      </c>
      <c r="T78" s="106">
        <f t="shared" si="3"/>
        <v>9.463589925034944E-13</v>
      </c>
      <c r="U78" s="110">
        <f t="shared" si="5"/>
        <v>2.2924780493048318E-9</v>
      </c>
    </row>
    <row r="79" spans="2:21" x14ac:dyDescent="0.2">
      <c r="L79" s="112" t="s">
        <v>44</v>
      </c>
      <c r="M79" s="23">
        <v>334</v>
      </c>
      <c r="N79" s="104">
        <f t="shared" si="1"/>
        <v>301.98037580586146</v>
      </c>
      <c r="O79" s="106">
        <f>'[1]Production rates'!J178</f>
        <v>5.6399257793633201E-9</v>
      </c>
      <c r="P79" s="25">
        <f>'[1]Production rates'!H178</f>
        <v>16.036929824561408</v>
      </c>
      <c r="Q79" s="107">
        <f t="shared" si="2"/>
        <v>3.5168363527571686E-10</v>
      </c>
      <c r="R79" s="108">
        <f t="shared" si="4"/>
        <v>1.1645910246227685E-12</v>
      </c>
      <c r="S79" s="109">
        <v>2</v>
      </c>
      <c r="T79" s="106">
        <f t="shared" si="3"/>
        <v>2.3291820492455369E-12</v>
      </c>
      <c r="U79" s="110">
        <f t="shared" si="5"/>
        <v>5.6422549614125658E-9</v>
      </c>
    </row>
    <row r="80" spans="2:21" x14ac:dyDescent="0.2">
      <c r="L80" s="105" t="s">
        <v>45</v>
      </c>
      <c r="M80" s="23">
        <f>286+13</f>
        <v>299</v>
      </c>
      <c r="N80" s="104">
        <f t="shared" si="1"/>
        <v>301.98037580586146</v>
      </c>
      <c r="O80" s="106">
        <f>'[1]Production rates'!J179</f>
        <v>4.2250249191481644E-9</v>
      </c>
      <c r="P80" s="23">
        <f>'[1]Production rates'!H179</f>
        <v>16.39</v>
      </c>
      <c r="Q80" s="107">
        <f t="shared" si="2"/>
        <v>2.5778065400537915E-10</v>
      </c>
      <c r="R80" s="108">
        <f t="shared" si="4"/>
        <v>8.5363379430689353E-13</v>
      </c>
      <c r="S80" s="109">
        <v>2</v>
      </c>
      <c r="T80" s="106">
        <f t="shared" si="3"/>
        <v>1.7072675886137871E-12</v>
      </c>
      <c r="U80" s="110">
        <f t="shared" si="5"/>
        <v>4.2267321867367778E-9</v>
      </c>
    </row>
    <row r="81" spans="12:21" x14ac:dyDescent="0.2">
      <c r="L81" s="105" t="s">
        <v>45</v>
      </c>
      <c r="M81" s="23">
        <v>313</v>
      </c>
      <c r="N81" s="104">
        <f t="shared" si="1"/>
        <v>301.98037580586146</v>
      </c>
      <c r="O81" s="106">
        <f>'[1]Production rates'!J180</f>
        <v>4.2027733066707552E-9</v>
      </c>
      <c r="P81" s="23">
        <f>'[1]Production rates'!H180</f>
        <v>16.39</v>
      </c>
      <c r="Q81" s="107">
        <f t="shared" si="2"/>
        <v>2.5642302054122969E-10</v>
      </c>
      <c r="R81" s="108">
        <f t="shared" si="4"/>
        <v>8.4913802712160379E-13</v>
      </c>
      <c r="S81" s="109">
        <v>2</v>
      </c>
      <c r="T81" s="106">
        <f t="shared" si="3"/>
        <v>1.6982760542432076E-12</v>
      </c>
      <c r="U81" s="110">
        <f t="shared" si="5"/>
        <v>4.2044715827249985E-9</v>
      </c>
    </row>
    <row r="82" spans="12:21" x14ac:dyDescent="0.2">
      <c r="L82" s="105" t="s">
        <v>45</v>
      </c>
      <c r="M82" s="23">
        <v>339</v>
      </c>
      <c r="N82" s="104">
        <f t="shared" si="1"/>
        <v>301.98037580586146</v>
      </c>
      <c r="O82" s="106">
        <f>'[1]Production rates'!J181</f>
        <v>4.6867458780544154E-9</v>
      </c>
      <c r="P82" s="23">
        <f>'[1]Production rates'!H181</f>
        <v>16.39</v>
      </c>
      <c r="Q82" s="107">
        <f t="shared" si="2"/>
        <v>2.8595154838648046E-10</v>
      </c>
      <c r="R82" s="108">
        <f t="shared" si="4"/>
        <v>9.4692096340165607E-13</v>
      </c>
      <c r="S82" s="109">
        <v>2</v>
      </c>
      <c r="T82" s="106">
        <f t="shared" si="3"/>
        <v>1.8938419268033121E-12</v>
      </c>
      <c r="U82" s="110">
        <f t="shared" si="5"/>
        <v>4.6886397199812185E-9</v>
      </c>
    </row>
    <row r="83" spans="12:21" x14ac:dyDescent="0.2">
      <c r="L83" s="105" t="s">
        <v>46</v>
      </c>
      <c r="M83" s="23">
        <f>286+13</f>
        <v>299</v>
      </c>
      <c r="N83" s="104">
        <f t="shared" si="1"/>
        <v>301.98037580586146</v>
      </c>
      <c r="O83" s="106">
        <f>'[1]Production rates'!J182</f>
        <v>4.8583490508810747E-9</v>
      </c>
      <c r="P83" s="23">
        <f>'[1]Production rates'!H182</f>
        <v>16.509999999999998</v>
      </c>
      <c r="Q83" s="107">
        <f t="shared" si="2"/>
        <v>2.9426705335439585E-10</v>
      </c>
      <c r="R83" s="108">
        <f t="shared" si="4"/>
        <v>9.7445753741155555E-13</v>
      </c>
      <c r="S83" s="109">
        <v>2</v>
      </c>
      <c r="T83" s="106">
        <f t="shared" si="3"/>
        <v>1.9489150748231111E-12</v>
      </c>
      <c r="U83" s="110">
        <f t="shared" si="5"/>
        <v>4.860297965955898E-9</v>
      </c>
    </row>
    <row r="84" spans="12:21" x14ac:dyDescent="0.2">
      <c r="L84" s="105" t="s">
        <v>46</v>
      </c>
      <c r="M84" s="23">
        <v>313</v>
      </c>
      <c r="N84" s="104">
        <f t="shared" si="1"/>
        <v>301.98037580586146</v>
      </c>
      <c r="O84" s="106">
        <f>'[1]Production rates'!J183</f>
        <v>4.4081906036444974E-9</v>
      </c>
      <c r="P84" s="23">
        <f>'[1]Production rates'!H183</f>
        <v>16.509999999999998</v>
      </c>
      <c r="Q84" s="107">
        <f t="shared" si="2"/>
        <v>2.6700124794939418E-10</v>
      </c>
      <c r="R84" s="108">
        <f t="shared" si="4"/>
        <v>8.8416754644031957E-13</v>
      </c>
      <c r="S84" s="109">
        <v>2</v>
      </c>
      <c r="T84" s="106">
        <f t="shared" si="3"/>
        <v>1.7683350928806391E-12</v>
      </c>
      <c r="U84" s="110">
        <f t="shared" si="5"/>
        <v>4.409958938737378E-9</v>
      </c>
    </row>
    <row r="85" spans="12:21" x14ac:dyDescent="0.2">
      <c r="L85" s="105" t="s">
        <v>46</v>
      </c>
      <c r="M85" s="23">
        <v>339</v>
      </c>
      <c r="N85" s="104">
        <f t="shared" si="1"/>
        <v>301.98037580586146</v>
      </c>
      <c r="O85" s="106">
        <f>'[1]Production rates'!J184</f>
        <v>7.6769760088893598E-9</v>
      </c>
      <c r="P85" s="23">
        <f>'[1]Production rates'!H184</f>
        <v>16.509999999999998</v>
      </c>
      <c r="Q85" s="107">
        <f t="shared" si="2"/>
        <v>4.6498946147119085E-10</v>
      </c>
      <c r="R85" s="108">
        <f t="shared" si="4"/>
        <v>1.5398002609617435E-12</v>
      </c>
      <c r="S85" s="109">
        <v>2</v>
      </c>
      <c r="T85" s="106">
        <f t="shared" si="3"/>
        <v>3.0796005219234869E-12</v>
      </c>
      <c r="U85" s="110">
        <f t="shared" si="5"/>
        <v>7.6800556094112833E-9</v>
      </c>
    </row>
    <row r="86" spans="12:21" x14ac:dyDescent="0.2">
      <c r="L86" s="105" t="s">
        <v>47</v>
      </c>
      <c r="M86" s="23">
        <f>286+13</f>
        <v>299</v>
      </c>
      <c r="N86" s="104">
        <f t="shared" si="1"/>
        <v>301.98037580586146</v>
      </c>
      <c r="O86" s="106">
        <f>'[1]Production rates'!J185</f>
        <v>3.1532824755599058E-9</v>
      </c>
      <c r="P86" s="23">
        <f>'[1]Production rates'!H185</f>
        <v>16.61</v>
      </c>
      <c r="Q86" s="107">
        <f t="shared" si="2"/>
        <v>1.898424127368998E-10</v>
      </c>
      <c r="R86" s="108">
        <f t="shared" si="4"/>
        <v>6.2865811140968507E-13</v>
      </c>
      <c r="S86" s="109">
        <v>2</v>
      </c>
      <c r="T86" s="106">
        <f t="shared" si="3"/>
        <v>1.2573162228193701E-12</v>
      </c>
      <c r="U86" s="110">
        <f t="shared" si="5"/>
        <v>3.154539791782725E-9</v>
      </c>
    </row>
    <row r="87" spans="12:21" x14ac:dyDescent="0.2">
      <c r="L87" s="105" t="s">
        <v>47</v>
      </c>
      <c r="M87" s="23">
        <v>313</v>
      </c>
      <c r="N87" s="104">
        <f t="shared" si="1"/>
        <v>301.98037580586146</v>
      </c>
      <c r="O87" s="106">
        <f>'[1]Production rates'!J186</f>
        <v>3.4962348306193116E-9</v>
      </c>
      <c r="P87" s="23">
        <f>'[1]Production rates'!H186</f>
        <v>16.61</v>
      </c>
      <c r="Q87" s="107">
        <f t="shared" si="2"/>
        <v>2.104897550041729E-10</v>
      </c>
      <c r="R87" s="108">
        <f t="shared" si="4"/>
        <v>6.9703123735263353E-13</v>
      </c>
      <c r="S87" s="109">
        <v>2</v>
      </c>
      <c r="T87" s="106">
        <f t="shared" si="3"/>
        <v>1.3940624747052671E-12</v>
      </c>
      <c r="U87" s="110">
        <f t="shared" si="5"/>
        <v>3.4976288930940168E-9</v>
      </c>
    </row>
    <row r="88" spans="12:21" x14ac:dyDescent="0.2">
      <c r="L88" s="105" t="s">
        <v>47</v>
      </c>
      <c r="M88" s="23">
        <v>339</v>
      </c>
      <c r="N88" s="104">
        <f t="shared" si="1"/>
        <v>301.98037580586146</v>
      </c>
      <c r="O88" s="106">
        <f>'[1]Production rates'!J187</f>
        <v>3.4285839551007441E-9</v>
      </c>
      <c r="P88" s="23">
        <f>'[1]Production rates'!H187</f>
        <v>16.61</v>
      </c>
      <c r="Q88" s="107">
        <f t="shared" si="2"/>
        <v>2.0641685461172452E-10</v>
      </c>
      <c r="R88" s="108">
        <f t="shared" si="4"/>
        <v>6.8354393579676432E-13</v>
      </c>
      <c r="S88" s="109">
        <v>2</v>
      </c>
      <c r="T88" s="106">
        <f t="shared" si="3"/>
        <v>1.3670878715935286E-12</v>
      </c>
      <c r="U88" s="110">
        <f t="shared" si="5"/>
        <v>3.4299510429723377E-9</v>
      </c>
    </row>
    <row r="89" spans="12:21" x14ac:dyDescent="0.2">
      <c r="L89" s="105" t="s">
        <v>48</v>
      </c>
      <c r="M89" s="23">
        <f>286+13</f>
        <v>299</v>
      </c>
      <c r="N89" s="104">
        <f t="shared" si="1"/>
        <v>301.98037580586146</v>
      </c>
      <c r="O89" s="106">
        <f>'[1]Production rates'!J188</f>
        <v>4.1345759836828656E-9</v>
      </c>
      <c r="P89" s="23">
        <f>'[1]Production rates'!H188</f>
        <v>15.990000000000002</v>
      </c>
      <c r="Q89" s="107">
        <f t="shared" si="2"/>
        <v>2.5857260685946623E-10</v>
      </c>
      <c r="R89" s="108">
        <f t="shared" si="4"/>
        <v>8.5625632516497894E-13</v>
      </c>
      <c r="S89" s="109">
        <v>2</v>
      </c>
      <c r="T89" s="106">
        <f t="shared" si="3"/>
        <v>1.7125126503299579E-12</v>
      </c>
      <c r="U89" s="110">
        <f t="shared" si="5"/>
        <v>4.136288496333196E-9</v>
      </c>
    </row>
    <row r="90" spans="12:21" x14ac:dyDescent="0.2">
      <c r="L90" s="105" t="s">
        <v>48</v>
      </c>
      <c r="M90" s="23">
        <v>313</v>
      </c>
      <c r="N90" s="104">
        <f t="shared" si="1"/>
        <v>301.98037580586146</v>
      </c>
      <c r="O90" s="106">
        <f>'[1]Production rates'!J189</f>
        <v>3.788143561510358E-9</v>
      </c>
      <c r="P90" s="23">
        <f>'[1]Production rates'!H189</f>
        <v>15.990000000000002</v>
      </c>
      <c r="Q90" s="107">
        <f t="shared" si="2"/>
        <v>2.3690703949408115E-10</v>
      </c>
      <c r="R90" s="108">
        <f t="shared" si="4"/>
        <v>7.8451137383306337E-13</v>
      </c>
      <c r="S90" s="109">
        <v>2</v>
      </c>
      <c r="T90" s="106">
        <f t="shared" si="3"/>
        <v>1.5690227476661267E-12</v>
      </c>
      <c r="U90" s="110">
        <f t="shared" si="5"/>
        <v>3.7897125842580239E-9</v>
      </c>
    </row>
    <row r="91" spans="12:21" x14ac:dyDescent="0.2">
      <c r="L91" s="105" t="s">
        <v>48</v>
      </c>
      <c r="M91" s="23">
        <v>339</v>
      </c>
      <c r="N91" s="104">
        <f t="shared" si="1"/>
        <v>301.98037580586146</v>
      </c>
      <c r="O91" s="106">
        <f>'[1]Production rates'!J190</f>
        <v>3.764625955827628E-9</v>
      </c>
      <c r="P91" s="23">
        <f>'[1]Production rates'!H190</f>
        <v>15.990000000000002</v>
      </c>
      <c r="Q91" s="107">
        <f t="shared" si="2"/>
        <v>2.3543626990791918E-10</v>
      </c>
      <c r="R91" s="108">
        <f t="shared" si="4"/>
        <v>7.7964095938233269E-13</v>
      </c>
      <c r="S91" s="109">
        <v>2</v>
      </c>
      <c r="T91" s="106">
        <f t="shared" si="3"/>
        <v>1.5592819187646654E-12</v>
      </c>
      <c r="U91" s="110">
        <f t="shared" si="5"/>
        <v>3.7661852377463928E-9</v>
      </c>
    </row>
    <row r="92" spans="12:21" x14ac:dyDescent="0.2">
      <c r="L92" s="105" t="s">
        <v>49</v>
      </c>
      <c r="M92" s="23">
        <f>286+13</f>
        <v>299</v>
      </c>
      <c r="N92" s="104">
        <f t="shared" si="1"/>
        <v>301.98037580586146</v>
      </c>
      <c r="O92" s="106">
        <f>'[1]Production rates'!J191</f>
        <v>2.7359934658516066E-9</v>
      </c>
      <c r="P92" s="23">
        <f>'[1]Production rates'!H191</f>
        <v>17.200000000000003</v>
      </c>
      <c r="Q92" s="107">
        <f t="shared" si="2"/>
        <v>1.5906938754951199E-10</v>
      </c>
      <c r="R92" s="108">
        <f t="shared" si="4"/>
        <v>5.267540552097838E-13</v>
      </c>
      <c r="S92" s="109">
        <v>2</v>
      </c>
      <c r="T92" s="106">
        <f t="shared" si="3"/>
        <v>1.0535081104195676E-12</v>
      </c>
      <c r="U92" s="110">
        <f t="shared" si="5"/>
        <v>2.7370469739620261E-9</v>
      </c>
    </row>
    <row r="93" spans="12:21" x14ac:dyDescent="0.2">
      <c r="L93" s="105" t="s">
        <v>49</v>
      </c>
      <c r="M93" s="23">
        <v>313</v>
      </c>
      <c r="N93" s="104">
        <f t="shared" si="1"/>
        <v>301.98037580586146</v>
      </c>
      <c r="O93" s="106">
        <f>'[1]Production rates'!J192</f>
        <v>1.9556710051073006E-9</v>
      </c>
      <c r="P93" s="23">
        <f>'[1]Production rates'!H192</f>
        <v>17.200000000000003</v>
      </c>
      <c r="Q93" s="107">
        <f t="shared" si="2"/>
        <v>1.1370180262251745E-10</v>
      </c>
      <c r="R93" s="108">
        <f t="shared" si="4"/>
        <v>3.7652050176801751E-13</v>
      </c>
      <c r="S93" s="109">
        <v>2</v>
      </c>
      <c r="T93" s="106">
        <f t="shared" si="3"/>
        <v>7.5304100353603502E-13</v>
      </c>
      <c r="U93" s="110">
        <f t="shared" si="5"/>
        <v>1.9564240461108364E-9</v>
      </c>
    </row>
    <row r="94" spans="12:21" x14ac:dyDescent="0.2">
      <c r="L94" s="105" t="s">
        <v>49</v>
      </c>
      <c r="M94" s="23">
        <v>339</v>
      </c>
      <c r="N94" s="104">
        <f t="shared" si="1"/>
        <v>301.98037580586146</v>
      </c>
      <c r="O94" s="106">
        <f>'[1]Production rates'!J193</f>
        <v>2.5287507175491915E-9</v>
      </c>
      <c r="P94" s="23">
        <f>'[1]Production rates'!H193</f>
        <v>17.200000000000003</v>
      </c>
      <c r="Q94" s="107">
        <f t="shared" si="2"/>
        <v>1.4702039055518554E-10</v>
      </c>
      <c r="R94" s="108">
        <f t="shared" si="4"/>
        <v>4.8685412144033723E-13</v>
      </c>
      <c r="S94" s="109">
        <v>2</v>
      </c>
      <c r="T94" s="106">
        <f t="shared" si="3"/>
        <v>9.7370824288067447E-13</v>
      </c>
      <c r="U94" s="110">
        <f t="shared" si="5"/>
        <v>2.5297244257920722E-9</v>
      </c>
    </row>
    <row r="95" spans="12:21" x14ac:dyDescent="0.2">
      <c r="L95" s="105" t="s">
        <v>50</v>
      </c>
      <c r="M95" s="23">
        <f>286+13</f>
        <v>299</v>
      </c>
      <c r="N95" s="104">
        <f t="shared" si="1"/>
        <v>301.98037580586146</v>
      </c>
      <c r="O95" s="106">
        <f>'[1]Production rates'!J194</f>
        <v>2.771367737121241E-9</v>
      </c>
      <c r="P95" s="23">
        <f>'[1]Production rates'!H194</f>
        <v>17.41</v>
      </c>
      <c r="Q95" s="107">
        <f t="shared" si="2"/>
        <v>1.5918252367152448E-10</v>
      </c>
      <c r="R95" s="108">
        <f t="shared" si="4"/>
        <v>5.2712870247522464E-13</v>
      </c>
      <c r="S95" s="109">
        <v>2</v>
      </c>
      <c r="T95" s="106">
        <f t="shared" si="3"/>
        <v>1.0542574049504493E-12</v>
      </c>
      <c r="U95" s="110">
        <f t="shared" si="5"/>
        <v>2.7724219945261915E-9</v>
      </c>
    </row>
    <row r="96" spans="12:21" x14ac:dyDescent="0.2">
      <c r="L96" s="105" t="s">
        <v>50</v>
      </c>
      <c r="M96" s="23">
        <v>313</v>
      </c>
      <c r="N96" s="104">
        <f t="shared" ref="N96:N159" si="6">$C$69</f>
        <v>301.98037580586146</v>
      </c>
      <c r="O96" s="106">
        <f>'[1]Production rates'!J195</f>
        <v>2.4148520580743718E-9</v>
      </c>
      <c r="P96" s="23">
        <f>'[1]Production rates'!H195</f>
        <v>17.41</v>
      </c>
      <c r="Q96" s="107">
        <f t="shared" ref="Q96:Q159" si="7">O96/P96</f>
        <v>1.3870488558727005E-10</v>
      </c>
      <c r="R96" s="108">
        <f t="shared" si="4"/>
        <v>4.5931754743043735E-13</v>
      </c>
      <c r="S96" s="109">
        <v>2</v>
      </c>
      <c r="T96" s="106">
        <f t="shared" ref="T96:T159" si="8">S96*R96</f>
        <v>9.1863509486087469E-13</v>
      </c>
      <c r="U96" s="110">
        <f t="shared" si="5"/>
        <v>2.4157706931692327E-9</v>
      </c>
    </row>
    <row r="97" spans="12:21" x14ac:dyDescent="0.2">
      <c r="L97" s="105" t="s">
        <v>50</v>
      </c>
      <c r="M97" s="23">
        <v>339</v>
      </c>
      <c r="N97" s="104">
        <f t="shared" si="6"/>
        <v>301.98037580586146</v>
      </c>
      <c r="O97" s="106">
        <f>'[1]Production rates'!J196</f>
        <v>2.3262155632837138E-9</v>
      </c>
      <c r="P97" s="23">
        <f>'[1]Production rates'!H196</f>
        <v>17.41</v>
      </c>
      <c r="Q97" s="107">
        <f t="shared" si="7"/>
        <v>1.3361376009670958E-10</v>
      </c>
      <c r="R97" s="108">
        <f t="shared" ref="R97:R160" si="9">Q97/N97</f>
        <v>4.4245842048560073E-13</v>
      </c>
      <c r="S97" s="109">
        <v>2</v>
      </c>
      <c r="T97" s="106">
        <f t="shared" si="8"/>
        <v>8.8491684097120146E-13</v>
      </c>
      <c r="U97" s="110">
        <f t="shared" si="5"/>
        <v>2.3271004801246851E-9</v>
      </c>
    </row>
    <row r="98" spans="12:21" x14ac:dyDescent="0.2">
      <c r="L98" s="105" t="s">
        <v>51</v>
      </c>
      <c r="M98" s="23">
        <v>297</v>
      </c>
      <c r="N98" s="104">
        <f t="shared" si="6"/>
        <v>301.98037580586146</v>
      </c>
      <c r="O98" s="106">
        <f>'[1]Production rates'!J197</f>
        <v>2.3766018665831817E-9</v>
      </c>
      <c r="P98" s="23">
        <f>'[1]Production rates'!H197</f>
        <v>15.860000000000007</v>
      </c>
      <c r="Q98" s="107">
        <f t="shared" si="7"/>
        <v>1.4984879360549688E-10</v>
      </c>
      <c r="R98" s="108">
        <f t="shared" si="9"/>
        <v>4.9622030307635745E-13</v>
      </c>
      <c r="S98" s="109">
        <v>2</v>
      </c>
      <c r="T98" s="106">
        <f t="shared" si="8"/>
        <v>9.924406061527149E-13</v>
      </c>
      <c r="U98" s="110">
        <f t="shared" ref="U98:U161" si="10">T98+O98</f>
        <v>2.3775943071893344E-9</v>
      </c>
    </row>
    <row r="99" spans="12:21" x14ac:dyDescent="0.2">
      <c r="L99" s="105" t="s">
        <v>51</v>
      </c>
      <c r="M99" s="23">
        <v>313</v>
      </c>
      <c r="N99" s="104">
        <f t="shared" si="6"/>
        <v>301.98037580586146</v>
      </c>
      <c r="O99" s="106">
        <f>'[1]Production rates'!J198</f>
        <v>2.8700450627405056E-9</v>
      </c>
      <c r="P99" s="23">
        <f>'[1]Production rates'!H198</f>
        <v>15.860000000000007</v>
      </c>
      <c r="Q99" s="107">
        <f t="shared" si="7"/>
        <v>1.8096122715892208E-10</v>
      </c>
      <c r="R99" s="108">
        <f t="shared" si="9"/>
        <v>5.9924830107258115E-13</v>
      </c>
      <c r="S99" s="109">
        <v>2</v>
      </c>
      <c r="T99" s="106">
        <f t="shared" si="8"/>
        <v>1.1984966021451623E-12</v>
      </c>
      <c r="U99" s="110">
        <f t="shared" si="10"/>
        <v>2.8712435593426506E-9</v>
      </c>
    </row>
    <row r="100" spans="12:21" x14ac:dyDescent="0.2">
      <c r="L100" s="105" t="s">
        <v>51</v>
      </c>
      <c r="M100" s="23">
        <v>336</v>
      </c>
      <c r="N100" s="104">
        <f t="shared" si="6"/>
        <v>301.98037580586146</v>
      </c>
      <c r="O100" s="106">
        <f>'[1]Production rates'!J199</f>
        <v>2.7058630538372501E-9</v>
      </c>
      <c r="P100" s="23">
        <f>'[1]Production rates'!H199</f>
        <v>15.860000000000007</v>
      </c>
      <c r="Q100" s="107">
        <f t="shared" si="7"/>
        <v>1.7060927199478242E-10</v>
      </c>
      <c r="R100" s="108">
        <f t="shared" si="9"/>
        <v>5.6496807628474676E-13</v>
      </c>
      <c r="S100" s="109">
        <v>2</v>
      </c>
      <c r="T100" s="106">
        <f t="shared" si="8"/>
        <v>1.1299361525694935E-12</v>
      </c>
      <c r="U100" s="110">
        <f t="shared" si="10"/>
        <v>2.7069929899898197E-9</v>
      </c>
    </row>
    <row r="101" spans="12:21" x14ac:dyDescent="0.2">
      <c r="L101" s="105" t="s">
        <v>52</v>
      </c>
      <c r="M101" s="23">
        <f>286+8</f>
        <v>294</v>
      </c>
      <c r="N101" s="104">
        <f t="shared" si="6"/>
        <v>301.98037580586146</v>
      </c>
      <c r="O101" s="106">
        <f>'[1]Production rates'!J200</f>
        <v>2.8117836597610537E-9</v>
      </c>
      <c r="P101" s="25">
        <f>'[1]Production rates'!H200</f>
        <v>15.98270270270271</v>
      </c>
      <c r="Q101" s="107">
        <f t="shared" si="7"/>
        <v>1.7592666972936779E-10</v>
      </c>
      <c r="R101" s="108">
        <f t="shared" si="9"/>
        <v>5.8257649776046486E-13</v>
      </c>
      <c r="S101" s="109">
        <v>2</v>
      </c>
      <c r="T101" s="106">
        <f t="shared" si="8"/>
        <v>1.1651529955209297E-12</v>
      </c>
      <c r="U101" s="110">
        <f t="shared" si="10"/>
        <v>2.8129488127565746E-9</v>
      </c>
    </row>
    <row r="102" spans="12:21" x14ac:dyDescent="0.2">
      <c r="L102" s="105" t="s">
        <v>52</v>
      </c>
      <c r="M102" s="23">
        <v>313</v>
      </c>
      <c r="N102" s="104">
        <f t="shared" si="6"/>
        <v>301.98037580586146</v>
      </c>
      <c r="O102" s="106">
        <f>'[1]Production rates'!J201</f>
        <v>3.4157294747836852E-9</v>
      </c>
      <c r="P102" s="25">
        <f>'[1]Production rates'!H201</f>
        <v>15.98270270270271</v>
      </c>
      <c r="Q102" s="107">
        <f t="shared" si="7"/>
        <v>2.1371413448152784E-10</v>
      </c>
      <c r="R102" s="108">
        <f t="shared" si="9"/>
        <v>7.077086844176966E-13</v>
      </c>
      <c r="S102" s="109">
        <v>2</v>
      </c>
      <c r="T102" s="106">
        <f t="shared" si="8"/>
        <v>1.4154173688353932E-12</v>
      </c>
      <c r="U102" s="110">
        <f t="shared" si="10"/>
        <v>3.4171448921525205E-9</v>
      </c>
    </row>
    <row r="103" spans="12:21" x14ac:dyDescent="0.2">
      <c r="L103" s="105" t="s">
        <v>52</v>
      </c>
      <c r="M103" s="23">
        <v>336</v>
      </c>
      <c r="N103" s="104">
        <f t="shared" si="6"/>
        <v>301.98037580586146</v>
      </c>
      <c r="O103" s="106">
        <f>'[1]Production rates'!J202</f>
        <v>3.3678116182025485E-9</v>
      </c>
      <c r="P103" s="25">
        <f>'[1]Production rates'!H202</f>
        <v>15.98270270270271</v>
      </c>
      <c r="Q103" s="107">
        <f t="shared" si="7"/>
        <v>2.1071602724819778E-10</v>
      </c>
      <c r="R103" s="108">
        <f t="shared" si="9"/>
        <v>6.9778053188351512E-13</v>
      </c>
      <c r="S103" s="109">
        <v>2</v>
      </c>
      <c r="T103" s="106">
        <f t="shared" si="8"/>
        <v>1.3955610637670302E-12</v>
      </c>
      <c r="U103" s="110">
        <f t="shared" si="10"/>
        <v>3.3692071792663157E-9</v>
      </c>
    </row>
    <row r="104" spans="12:21" x14ac:dyDescent="0.2">
      <c r="L104" s="105" t="s">
        <v>53</v>
      </c>
      <c r="M104" s="23">
        <v>298</v>
      </c>
      <c r="N104" s="104">
        <f t="shared" si="6"/>
        <v>301.98037580586146</v>
      </c>
      <c r="O104" s="106">
        <f>'[1]Production rates'!J203</f>
        <v>2.4716828700796418E-9</v>
      </c>
      <c r="P104" s="25">
        <f>'[1]Production rates'!H203</f>
        <v>16.105405405405413</v>
      </c>
      <c r="Q104" s="107">
        <f t="shared" si="7"/>
        <v>1.5346914950989546E-10</v>
      </c>
      <c r="R104" s="108">
        <f t="shared" si="9"/>
        <v>5.0820901557046348E-13</v>
      </c>
      <c r="S104" s="109">
        <v>2</v>
      </c>
      <c r="T104" s="106">
        <f t="shared" si="8"/>
        <v>1.016418031140927E-12</v>
      </c>
      <c r="U104" s="110">
        <f t="shared" si="10"/>
        <v>2.4726992881107826E-9</v>
      </c>
    </row>
    <row r="105" spans="12:21" x14ac:dyDescent="0.2">
      <c r="L105" s="105" t="s">
        <v>53</v>
      </c>
      <c r="M105" s="23">
        <v>313</v>
      </c>
      <c r="N105" s="104">
        <f t="shared" si="6"/>
        <v>301.98037580586146</v>
      </c>
      <c r="O105" s="106">
        <f>'[1]Production rates'!J204</f>
        <v>2.9946264629383635E-9</v>
      </c>
      <c r="P105" s="25">
        <f>'[1]Production rates'!H204</f>
        <v>16.105405405405413</v>
      </c>
      <c r="Q105" s="107">
        <f t="shared" si="7"/>
        <v>1.8593921652747004E-10</v>
      </c>
      <c r="R105" s="108">
        <f t="shared" si="9"/>
        <v>6.1573278075197672E-13</v>
      </c>
      <c r="S105" s="109">
        <v>2</v>
      </c>
      <c r="T105" s="106">
        <f t="shared" si="8"/>
        <v>1.2314655615039534E-12</v>
      </c>
      <c r="U105" s="110">
        <f t="shared" si="10"/>
        <v>2.9958579284998675E-9</v>
      </c>
    </row>
    <row r="106" spans="12:21" x14ac:dyDescent="0.2">
      <c r="L106" s="105" t="s">
        <v>53</v>
      </c>
      <c r="M106" s="23">
        <v>336</v>
      </c>
      <c r="N106" s="104">
        <f t="shared" si="6"/>
        <v>301.98037580586146</v>
      </c>
      <c r="O106" s="106">
        <f>'[1]Production rates'!J205</f>
        <v>2.7495535945080569E-9</v>
      </c>
      <c r="P106" s="25">
        <f>'[1]Production rates'!H205</f>
        <v>16.105405405405413</v>
      </c>
      <c r="Q106" s="107">
        <f t="shared" si="7"/>
        <v>1.7072240811679485E-10</v>
      </c>
      <c r="R106" s="108">
        <f t="shared" si="9"/>
        <v>5.653427235501875E-13</v>
      </c>
      <c r="S106" s="109">
        <v>2</v>
      </c>
      <c r="T106" s="106">
        <f t="shared" si="8"/>
        <v>1.130685447100375E-12</v>
      </c>
      <c r="U106" s="110">
        <f t="shared" si="10"/>
        <v>2.7506842799551572E-9</v>
      </c>
    </row>
    <row r="107" spans="12:21" x14ac:dyDescent="0.2">
      <c r="L107" s="105" t="s">
        <v>54</v>
      </c>
      <c r="M107" s="23">
        <f>286+13</f>
        <v>299</v>
      </c>
      <c r="N107" s="104">
        <f t="shared" si="6"/>
        <v>301.98037580586146</v>
      </c>
      <c r="O107" s="106">
        <f>'[1]Production rates'!J206</f>
        <v>2.0855944094157124E-7</v>
      </c>
      <c r="P107" s="25">
        <f>'[1]Production rates'!H206</f>
        <v>16.075256944444401</v>
      </c>
      <c r="Q107" s="107">
        <f t="shared" si="7"/>
        <v>1.2973941359839306E-8</v>
      </c>
      <c r="R107" s="108">
        <f t="shared" si="9"/>
        <v>4.2962862488058014E-11</v>
      </c>
      <c r="S107" s="109">
        <v>2</v>
      </c>
      <c r="T107" s="106">
        <f t="shared" si="8"/>
        <v>8.5925724976116027E-11</v>
      </c>
      <c r="U107" s="110">
        <f t="shared" si="10"/>
        <v>2.0864536666654736E-7</v>
      </c>
    </row>
    <row r="108" spans="12:21" x14ac:dyDescent="0.2">
      <c r="L108" s="105" t="s">
        <v>54</v>
      </c>
      <c r="M108" s="23">
        <v>313</v>
      </c>
      <c r="N108" s="104">
        <f t="shared" si="6"/>
        <v>301.98037580586146</v>
      </c>
      <c r="O108" s="106">
        <f>'[1]Production rates'!J207</f>
        <v>2.2230057009325611E-7</v>
      </c>
      <c r="P108" s="25">
        <f>'[1]Production rates'!H207</f>
        <v>16.075256944444401</v>
      </c>
      <c r="Q108" s="107">
        <f t="shared" si="7"/>
        <v>1.3828741329704409E-8</v>
      </c>
      <c r="R108" s="108">
        <f t="shared" si="9"/>
        <v>4.5793509902096074E-11</v>
      </c>
      <c r="S108" s="109">
        <v>2</v>
      </c>
      <c r="T108" s="106">
        <f t="shared" si="8"/>
        <v>9.1587019804192147E-11</v>
      </c>
      <c r="U108" s="110">
        <f t="shared" si="10"/>
        <v>2.223921571130603E-7</v>
      </c>
    </row>
    <row r="109" spans="12:21" x14ac:dyDescent="0.2">
      <c r="L109" s="105" t="s">
        <v>54</v>
      </c>
      <c r="M109" s="23">
        <v>339</v>
      </c>
      <c r="N109" s="104">
        <f t="shared" si="6"/>
        <v>301.98037580586146</v>
      </c>
      <c r="O109" s="106">
        <f>'[1]Production rates'!J208</f>
        <v>2.2539507492438468E-7</v>
      </c>
      <c r="P109" s="25">
        <f>'[1]Production rates'!H208</f>
        <v>16.075256944444401</v>
      </c>
      <c r="Q109" s="107">
        <f t="shared" si="7"/>
        <v>1.4021242441308602E-8</v>
      </c>
      <c r="R109" s="108">
        <f t="shared" si="9"/>
        <v>4.6430972224243617E-11</v>
      </c>
      <c r="S109" s="109">
        <v>2</v>
      </c>
      <c r="T109" s="106">
        <f t="shared" si="8"/>
        <v>9.2861944448487235E-11</v>
      </c>
      <c r="U109" s="110">
        <f t="shared" si="10"/>
        <v>2.2548793686883316E-7</v>
      </c>
    </row>
    <row r="110" spans="12:21" x14ac:dyDescent="0.2">
      <c r="L110" s="105" t="s">
        <v>55</v>
      </c>
      <c r="M110" s="23">
        <f>286+13</f>
        <v>299</v>
      </c>
      <c r="N110" s="104">
        <f t="shared" si="6"/>
        <v>301.98037580586146</v>
      </c>
      <c r="O110" s="106">
        <f>'[1]Production rates'!J209</f>
        <v>8.2625723484783971E-8</v>
      </c>
      <c r="P110" s="25">
        <f>'[1]Production rates'!H209</f>
        <v>16.369045486111077</v>
      </c>
      <c r="Q110" s="107">
        <f t="shared" si="7"/>
        <v>5.0476812197076997E-9</v>
      </c>
      <c r="R110" s="108">
        <f t="shared" si="9"/>
        <v>1.671526239490733E-11</v>
      </c>
      <c r="S110" s="109">
        <v>2</v>
      </c>
      <c r="T110" s="106">
        <f t="shared" si="8"/>
        <v>3.3430524789814661E-11</v>
      </c>
      <c r="U110" s="110">
        <f t="shared" si="10"/>
        <v>8.265915400957379E-8</v>
      </c>
    </row>
    <row r="111" spans="12:21" x14ac:dyDescent="0.2">
      <c r="L111" s="105" t="s">
        <v>55</v>
      </c>
      <c r="M111" s="23">
        <v>313</v>
      </c>
      <c r="N111" s="104">
        <f t="shared" si="6"/>
        <v>301.98037580586146</v>
      </c>
      <c r="O111" s="106">
        <f>'[1]Production rates'!J210</f>
        <v>9.0181599220347886E-8</v>
      </c>
      <c r="P111" s="25">
        <f>'[1]Production rates'!H210</f>
        <v>16.369045486111077</v>
      </c>
      <c r="Q111" s="107">
        <f t="shared" si="7"/>
        <v>5.5092765975185181E-9</v>
      </c>
      <c r="R111" s="108">
        <f t="shared" si="9"/>
        <v>1.8243823237905855E-11</v>
      </c>
      <c r="S111" s="109">
        <v>2</v>
      </c>
      <c r="T111" s="106">
        <f t="shared" si="8"/>
        <v>3.648764647581171E-11</v>
      </c>
      <c r="U111" s="110">
        <f t="shared" si="10"/>
        <v>9.0218086866823702E-8</v>
      </c>
    </row>
    <row r="112" spans="12:21" x14ac:dyDescent="0.2">
      <c r="L112" s="105" t="s">
        <v>55</v>
      </c>
      <c r="M112" s="23">
        <v>339</v>
      </c>
      <c r="N112" s="104">
        <f t="shared" si="6"/>
        <v>301.98037580586146</v>
      </c>
      <c r="O112" s="106">
        <f>'[1]Production rates'!J211</f>
        <v>9.8802334894134617E-8</v>
      </c>
      <c r="P112" s="25">
        <f>'[1]Production rates'!H211</f>
        <v>16.369045486111077</v>
      </c>
      <c r="Q112" s="107">
        <f t="shared" si="7"/>
        <v>6.035925245486496E-9</v>
      </c>
      <c r="R112" s="108">
        <f t="shared" si="9"/>
        <v>1.9987806258532839E-11</v>
      </c>
      <c r="S112" s="109">
        <v>2</v>
      </c>
      <c r="T112" s="106">
        <f t="shared" si="8"/>
        <v>3.9975612517065677E-11</v>
      </c>
      <c r="U112" s="110">
        <f t="shared" si="10"/>
        <v>9.8842310506651678E-8</v>
      </c>
    </row>
    <row r="113" spans="12:21" x14ac:dyDescent="0.2">
      <c r="L113" s="105" t="s">
        <v>56</v>
      </c>
      <c r="M113" s="23">
        <f>286+13</f>
        <v>299</v>
      </c>
      <c r="N113" s="104">
        <f t="shared" si="6"/>
        <v>301.98037580586146</v>
      </c>
      <c r="O113" s="106">
        <f>'[1]Production rates'!J212</f>
        <v>9.1979346019803052E-8</v>
      </c>
      <c r="P113" s="25">
        <f>'[1]Production rates'!H212</f>
        <v>16.751775347222193</v>
      </c>
      <c r="Q113" s="107">
        <f t="shared" si="7"/>
        <v>5.4907222735084748E-9</v>
      </c>
      <c r="R113" s="108">
        <f t="shared" si="9"/>
        <v>1.818238108637356E-11</v>
      </c>
      <c r="S113" s="109">
        <v>2</v>
      </c>
      <c r="T113" s="106">
        <f t="shared" si="8"/>
        <v>3.636476217274712E-11</v>
      </c>
      <c r="U113" s="110">
        <f t="shared" si="10"/>
        <v>9.2015710781975803E-8</v>
      </c>
    </row>
    <row r="114" spans="12:21" x14ac:dyDescent="0.2">
      <c r="L114" s="105" t="s">
        <v>56</v>
      </c>
      <c r="M114" s="23">
        <v>313</v>
      </c>
      <c r="N114" s="104">
        <f t="shared" si="6"/>
        <v>301.98037580586146</v>
      </c>
      <c r="O114" s="106">
        <f>'[1]Production rates'!J213</f>
        <v>1.05100977153243E-7</v>
      </c>
      <c r="P114" s="25">
        <f>'[1]Production rates'!H213</f>
        <v>16.751775347222193</v>
      </c>
      <c r="Q114" s="107">
        <f t="shared" si="7"/>
        <v>6.2740202142617091E-9</v>
      </c>
      <c r="R114" s="108">
        <f t="shared" si="9"/>
        <v>2.0776251428653035E-11</v>
      </c>
      <c r="S114" s="109">
        <v>2</v>
      </c>
      <c r="T114" s="106">
        <f t="shared" si="8"/>
        <v>4.155250285730607E-11</v>
      </c>
      <c r="U114" s="110">
        <f t="shared" si="10"/>
        <v>1.051425296561003E-7</v>
      </c>
    </row>
    <row r="115" spans="12:21" x14ac:dyDescent="0.2">
      <c r="L115" s="105" t="s">
        <v>56</v>
      </c>
      <c r="M115" s="23">
        <v>339</v>
      </c>
      <c r="N115" s="104">
        <f t="shared" si="6"/>
        <v>301.98037580586146</v>
      </c>
      <c r="O115" s="106">
        <f>'[1]Production rates'!J214</f>
        <v>1.223513688014802E-7</v>
      </c>
      <c r="P115" s="25">
        <f>'[1]Production rates'!H214</f>
        <v>16.751775347222193</v>
      </c>
      <c r="Q115" s="107">
        <f t="shared" si="7"/>
        <v>7.3037851968190767E-9</v>
      </c>
      <c r="R115" s="108">
        <f t="shared" si="9"/>
        <v>2.4186290838695319E-11</v>
      </c>
      <c r="S115" s="109">
        <v>2</v>
      </c>
      <c r="T115" s="106">
        <f t="shared" si="8"/>
        <v>4.8372581677390638E-11</v>
      </c>
      <c r="U115" s="110">
        <f t="shared" si="10"/>
        <v>1.2239974138315757E-7</v>
      </c>
    </row>
    <row r="116" spans="12:21" x14ac:dyDescent="0.2">
      <c r="L116" s="105" t="s">
        <v>57</v>
      </c>
      <c r="M116" s="23">
        <v>294</v>
      </c>
      <c r="N116" s="104">
        <f t="shared" si="6"/>
        <v>301.98037580586146</v>
      </c>
      <c r="O116" s="106">
        <f>'[1]Production rates'!J215</f>
        <v>1.7952242820036719E-6</v>
      </c>
      <c r="P116" s="23">
        <f>'[1]Production rates'!H215</f>
        <v>14.910000000000007</v>
      </c>
      <c r="Q116" s="107">
        <f t="shared" si="7"/>
        <v>1.204040430585963E-7</v>
      </c>
      <c r="R116" s="108">
        <f t="shared" si="9"/>
        <v>3.9871479309636404E-10</v>
      </c>
      <c r="S116" s="109">
        <v>2</v>
      </c>
      <c r="T116" s="106">
        <f t="shared" si="8"/>
        <v>7.9742958619272808E-10</v>
      </c>
      <c r="U116" s="110">
        <f t="shared" si="10"/>
        <v>1.7960217115898646E-6</v>
      </c>
    </row>
    <row r="117" spans="12:21" x14ac:dyDescent="0.2">
      <c r="L117" s="105" t="s">
        <v>57</v>
      </c>
      <c r="M117" s="23">
        <v>313</v>
      </c>
      <c r="N117" s="104">
        <f t="shared" si="6"/>
        <v>301.98037580586146</v>
      </c>
      <c r="O117" s="106">
        <f>'[1]Production rates'!J216</f>
        <v>1.9707614201051863E-6</v>
      </c>
      <c r="P117" s="23">
        <f>'[1]Production rates'!H216</f>
        <v>14.910000000000007</v>
      </c>
      <c r="Q117" s="107">
        <f t="shared" si="7"/>
        <v>1.321771576193954E-7</v>
      </c>
      <c r="R117" s="108">
        <f t="shared" si="9"/>
        <v>4.3770114950903321E-10</v>
      </c>
      <c r="S117" s="109">
        <v>2</v>
      </c>
      <c r="T117" s="106">
        <f t="shared" si="8"/>
        <v>8.7540229901806641E-10</v>
      </c>
      <c r="U117" s="110">
        <f t="shared" si="10"/>
        <v>1.9716368224042044E-6</v>
      </c>
    </row>
    <row r="118" spans="12:21" x14ac:dyDescent="0.2">
      <c r="L118" s="105" t="s">
        <v>57</v>
      </c>
      <c r="M118" s="23">
        <v>334</v>
      </c>
      <c r="N118" s="104">
        <f t="shared" si="6"/>
        <v>301.98037580586146</v>
      </c>
      <c r="O118" s="106">
        <f>'[1]Production rates'!J217</f>
        <v>2.2588652282164666E-6</v>
      </c>
      <c r="P118" s="23">
        <f>'[1]Production rates'!H217</f>
        <v>14.910000000000007</v>
      </c>
      <c r="Q118" s="107">
        <f t="shared" si="7"/>
        <v>1.5150001530626864E-7</v>
      </c>
      <c r="R118" s="108">
        <f t="shared" si="9"/>
        <v>5.0168827991546601E-10</v>
      </c>
      <c r="S118" s="109">
        <v>2</v>
      </c>
      <c r="T118" s="106">
        <f t="shared" si="8"/>
        <v>1.003376559830932E-9</v>
      </c>
      <c r="U118" s="110">
        <f t="shared" si="10"/>
        <v>2.2598686047762974E-6</v>
      </c>
    </row>
    <row r="119" spans="12:21" x14ac:dyDescent="0.2">
      <c r="L119" s="105" t="s">
        <v>58</v>
      </c>
      <c r="M119" s="23">
        <v>297</v>
      </c>
      <c r="N119" s="104">
        <f t="shared" si="6"/>
        <v>301.98037580586146</v>
      </c>
      <c r="O119" s="106">
        <f>'[1]Production rates'!J218</f>
        <v>4.7352446070032447E-6</v>
      </c>
      <c r="P119" s="25">
        <f>'[1]Production rates'!H218</f>
        <v>14.030462962962972</v>
      </c>
      <c r="Q119" s="107">
        <f t="shared" si="7"/>
        <v>3.374973883258981E-7</v>
      </c>
      <c r="R119" s="108">
        <f t="shared" si="9"/>
        <v>1.1176136443477704E-9</v>
      </c>
      <c r="S119" s="109">
        <v>2</v>
      </c>
      <c r="T119" s="106">
        <f t="shared" si="8"/>
        <v>2.2352272886955408E-9</v>
      </c>
      <c r="U119" s="110">
        <f t="shared" si="10"/>
        <v>4.7374798342919404E-6</v>
      </c>
    </row>
    <row r="120" spans="12:21" x14ac:dyDescent="0.2">
      <c r="L120" s="105" t="s">
        <v>58</v>
      </c>
      <c r="M120" s="23">
        <v>313</v>
      </c>
      <c r="N120" s="104">
        <f t="shared" si="6"/>
        <v>301.98037580586146</v>
      </c>
      <c r="O120" s="106">
        <f>'[1]Production rates'!J219</f>
        <v>5.4198915667355173E-6</v>
      </c>
      <c r="P120" s="25">
        <f>'[1]Production rates'!H219</f>
        <v>14.030462962962972</v>
      </c>
      <c r="Q120" s="107">
        <f t="shared" si="7"/>
        <v>3.8629456355379865E-7</v>
      </c>
      <c r="R120" s="108">
        <f t="shared" si="9"/>
        <v>1.2792041950505468E-9</v>
      </c>
      <c r="S120" s="109">
        <v>2</v>
      </c>
      <c r="T120" s="106">
        <f t="shared" si="8"/>
        <v>2.5584083901010936E-9</v>
      </c>
      <c r="U120" s="110">
        <f t="shared" si="10"/>
        <v>5.422449975125618E-6</v>
      </c>
    </row>
    <row r="121" spans="12:21" x14ac:dyDescent="0.2">
      <c r="L121" s="105" t="s">
        <v>58</v>
      </c>
      <c r="M121" s="23">
        <v>334</v>
      </c>
      <c r="N121" s="104">
        <f t="shared" si="6"/>
        <v>301.98037580586146</v>
      </c>
      <c r="O121" s="106">
        <f>'[1]Production rates'!J220</f>
        <v>5.9772258981107884E-6</v>
      </c>
      <c r="P121" s="25">
        <f>'[1]Production rates'!H220</f>
        <v>14.030462962962972</v>
      </c>
      <c r="Q121" s="107">
        <f t="shared" si="7"/>
        <v>4.260177239973634E-7</v>
      </c>
      <c r="R121" s="108">
        <f t="shared" si="9"/>
        <v>1.4107463866170021E-9</v>
      </c>
      <c r="S121" s="109">
        <v>2</v>
      </c>
      <c r="T121" s="106">
        <f t="shared" si="8"/>
        <v>2.8214927732340041E-9</v>
      </c>
      <c r="U121" s="110">
        <f t="shared" si="10"/>
        <v>5.9800473908840225E-6</v>
      </c>
    </row>
    <row r="122" spans="12:21" x14ac:dyDescent="0.2">
      <c r="L122" s="105" t="s">
        <v>59</v>
      </c>
      <c r="M122" s="23">
        <v>297</v>
      </c>
      <c r="N122" s="104">
        <f t="shared" si="6"/>
        <v>301.98037580586146</v>
      </c>
      <c r="O122" s="106">
        <f>'[1]Production rates'!J221</f>
        <v>3.2974448055827085E-6</v>
      </c>
      <c r="P122" s="25">
        <f>'[1]Production rates'!H221</f>
        <v>13.374537037037044</v>
      </c>
      <c r="Q122" s="107">
        <f t="shared" si="7"/>
        <v>2.4654646336178638E-7</v>
      </c>
      <c r="R122" s="108">
        <f t="shared" si="9"/>
        <v>8.1643207014315163E-10</v>
      </c>
      <c r="S122" s="109">
        <v>2</v>
      </c>
      <c r="T122" s="106">
        <f t="shared" si="8"/>
        <v>1.6328641402863033E-9</v>
      </c>
      <c r="U122" s="110">
        <f t="shared" si="10"/>
        <v>3.2990776697229948E-6</v>
      </c>
    </row>
    <row r="123" spans="12:21" x14ac:dyDescent="0.2">
      <c r="L123" s="105" t="s">
        <v>59</v>
      </c>
      <c r="M123" s="23">
        <v>313</v>
      </c>
      <c r="N123" s="104">
        <f t="shared" si="6"/>
        <v>301.98037580586146</v>
      </c>
      <c r="O123" s="106">
        <f>'[1]Production rates'!J222</f>
        <v>3.5546299816209451E-6</v>
      </c>
      <c r="P123" s="25">
        <f>'[1]Production rates'!H222</f>
        <v>13.374537037037044</v>
      </c>
      <c r="Q123" s="107">
        <f t="shared" si="7"/>
        <v>2.6577592717993832E-7</v>
      </c>
      <c r="R123" s="108">
        <f t="shared" si="9"/>
        <v>8.8010992923196298E-10</v>
      </c>
      <c r="S123" s="109">
        <v>2</v>
      </c>
      <c r="T123" s="106">
        <f t="shared" si="8"/>
        <v>1.760219858463926E-9</v>
      </c>
      <c r="U123" s="110">
        <f t="shared" si="10"/>
        <v>3.5563902014794091E-6</v>
      </c>
    </row>
    <row r="124" spans="12:21" x14ac:dyDescent="0.2">
      <c r="L124" s="105" t="s">
        <v>59</v>
      </c>
      <c r="M124" s="23">
        <v>334</v>
      </c>
      <c r="N124" s="104">
        <f t="shared" si="6"/>
        <v>301.98037580586146</v>
      </c>
      <c r="O124" s="106">
        <f>'[1]Production rates'!J223</f>
        <v>3.793537900293123E-6</v>
      </c>
      <c r="P124" s="25">
        <f>'[1]Production rates'!H223</f>
        <v>13.374537037037044</v>
      </c>
      <c r="Q124" s="107">
        <f t="shared" si="7"/>
        <v>2.8363881978030191E-7</v>
      </c>
      <c r="R124" s="108">
        <f t="shared" si="9"/>
        <v>9.3926242400151511E-10</v>
      </c>
      <c r="S124" s="109">
        <v>2</v>
      </c>
      <c r="T124" s="106">
        <f t="shared" si="8"/>
        <v>1.8785248480030302E-9</v>
      </c>
      <c r="U124" s="110">
        <f t="shared" si="10"/>
        <v>3.7954164251411262E-6</v>
      </c>
    </row>
    <row r="125" spans="12:21" x14ac:dyDescent="0.2">
      <c r="L125" s="105" t="s">
        <v>60</v>
      </c>
      <c r="M125" s="23">
        <v>297</v>
      </c>
      <c r="N125" s="104">
        <f t="shared" si="6"/>
        <v>301.98037580586146</v>
      </c>
      <c r="O125" s="106">
        <f>'[1]Production rates'!J224</f>
        <v>1.5714452487310935E-5</v>
      </c>
      <c r="P125" s="25">
        <f>'[1]Production rates'!H224</f>
        <v>13.521210191082805</v>
      </c>
      <c r="Q125" s="107">
        <f t="shared" si="7"/>
        <v>1.1622075439426691E-6</v>
      </c>
      <c r="R125" s="108">
        <f t="shared" si="9"/>
        <v>3.8486194370783698E-9</v>
      </c>
      <c r="S125" s="109">
        <v>2</v>
      </c>
      <c r="T125" s="106">
        <f t="shared" si="8"/>
        <v>7.6972388741567397E-9</v>
      </c>
      <c r="U125" s="110">
        <f t="shared" si="10"/>
        <v>1.572214972618509E-5</v>
      </c>
    </row>
    <row r="126" spans="12:21" x14ac:dyDescent="0.2">
      <c r="L126" s="105" t="s">
        <v>60</v>
      </c>
      <c r="M126" s="23">
        <v>313</v>
      </c>
      <c r="N126" s="104">
        <f t="shared" si="6"/>
        <v>301.98037580586146</v>
      </c>
      <c r="O126" s="106">
        <f>'[1]Production rates'!J225</f>
        <v>1.815458874912007E-5</v>
      </c>
      <c r="P126" s="25">
        <f>'[1]Production rates'!H225</f>
        <v>13.521210191082805</v>
      </c>
      <c r="Q126" s="107">
        <f t="shared" si="7"/>
        <v>1.3426748414201093E-6</v>
      </c>
      <c r="R126" s="108">
        <f t="shared" si="9"/>
        <v>4.4462321031194901E-9</v>
      </c>
      <c r="S126" s="109">
        <v>2</v>
      </c>
      <c r="T126" s="106">
        <f t="shared" si="8"/>
        <v>8.8924642062389802E-9</v>
      </c>
      <c r="U126" s="110">
        <f t="shared" si="10"/>
        <v>1.8163481213326309E-5</v>
      </c>
    </row>
    <row r="127" spans="12:21" x14ac:dyDescent="0.2">
      <c r="L127" s="105" t="s">
        <v>60</v>
      </c>
      <c r="M127" s="23">
        <v>334</v>
      </c>
      <c r="N127" s="104">
        <f t="shared" si="6"/>
        <v>301.98037580586146</v>
      </c>
      <c r="O127" s="106">
        <f>'[1]Production rates'!J226</f>
        <v>2.0412938711149933E-5</v>
      </c>
      <c r="P127" s="25">
        <f>'[1]Production rates'!H226</f>
        <v>13.521210191082805</v>
      </c>
      <c r="Q127" s="107">
        <f t="shared" si="7"/>
        <v>1.5096976101009214E-6</v>
      </c>
      <c r="R127" s="108">
        <f t="shared" si="9"/>
        <v>4.9993235688648948E-9</v>
      </c>
      <c r="S127" s="109">
        <v>2</v>
      </c>
      <c r="T127" s="106">
        <f t="shared" si="8"/>
        <v>9.9986471377297897E-9</v>
      </c>
      <c r="U127" s="110">
        <f t="shared" si="10"/>
        <v>2.0422937358287661E-5</v>
      </c>
    </row>
    <row r="128" spans="12:21" x14ac:dyDescent="0.2">
      <c r="L128" s="105" t="s">
        <v>61</v>
      </c>
      <c r="M128" s="23">
        <v>297</v>
      </c>
      <c r="N128" s="104">
        <f t="shared" si="6"/>
        <v>301.98037580586146</v>
      </c>
      <c r="O128" s="106">
        <f>'[1]Production rates'!J227</f>
        <v>2.1228569638760665E-5</v>
      </c>
      <c r="P128" s="23">
        <f>'[1]Production rates'!H227</f>
        <v>15.270000000000003</v>
      </c>
      <c r="Q128" s="107">
        <f t="shared" si="7"/>
        <v>1.390214121726304E-6</v>
      </c>
      <c r="R128" s="108">
        <f t="shared" si="9"/>
        <v>4.6036571681732434E-9</v>
      </c>
      <c r="S128" s="109">
        <v>2</v>
      </c>
      <c r="T128" s="106">
        <f t="shared" si="8"/>
        <v>9.2073143363464868E-9</v>
      </c>
      <c r="U128" s="110">
        <f t="shared" si="10"/>
        <v>2.123777695309701E-5</v>
      </c>
    </row>
    <row r="129" spans="12:21" x14ac:dyDescent="0.2">
      <c r="L129" s="105" t="s">
        <v>61</v>
      </c>
      <c r="M129" s="23">
        <v>313</v>
      </c>
      <c r="N129" s="104">
        <f t="shared" si="6"/>
        <v>301.98037580586146</v>
      </c>
      <c r="O129" s="106">
        <f>'[1]Production rates'!J228</f>
        <v>2.271611756241354E-5</v>
      </c>
      <c r="P129" s="23">
        <f>'[1]Production rates'!H228</f>
        <v>15.270000000000003</v>
      </c>
      <c r="Q129" s="107">
        <f t="shared" si="7"/>
        <v>1.4876304886976775E-6</v>
      </c>
      <c r="R129" s="108">
        <f t="shared" si="9"/>
        <v>4.9262488819937501E-9</v>
      </c>
      <c r="S129" s="109">
        <v>2</v>
      </c>
      <c r="T129" s="106">
        <f t="shared" si="8"/>
        <v>9.8524977639875002E-9</v>
      </c>
      <c r="U129" s="110">
        <f t="shared" si="10"/>
        <v>2.2725970060177527E-5</v>
      </c>
    </row>
    <row r="130" spans="12:21" x14ac:dyDescent="0.2">
      <c r="L130" s="105" t="s">
        <v>61</v>
      </c>
      <c r="M130" s="23">
        <v>334</v>
      </c>
      <c r="N130" s="104">
        <f t="shared" si="6"/>
        <v>301.98037580586146</v>
      </c>
      <c r="O130" s="106">
        <f>'[1]Production rates'!J229</f>
        <v>2.3905831805717647E-5</v>
      </c>
      <c r="P130" s="23">
        <f>'[1]Production rates'!H229</f>
        <v>15.270000000000003</v>
      </c>
      <c r="Q130" s="107">
        <f t="shared" si="7"/>
        <v>1.5655423579382869E-6</v>
      </c>
      <c r="R130" s="108">
        <f t="shared" si="9"/>
        <v>5.1842519692231592E-9</v>
      </c>
      <c r="S130" s="109">
        <v>2</v>
      </c>
      <c r="T130" s="106">
        <f t="shared" si="8"/>
        <v>1.0368503938446318E-8</v>
      </c>
      <c r="U130" s="110">
        <f t="shared" si="10"/>
        <v>2.3916200309656092E-5</v>
      </c>
    </row>
    <row r="131" spans="12:21" x14ac:dyDescent="0.2">
      <c r="L131" s="105" t="s">
        <v>62</v>
      </c>
      <c r="M131" s="23">
        <v>297</v>
      </c>
      <c r="N131" s="104">
        <f t="shared" si="6"/>
        <v>301.98037580586146</v>
      </c>
      <c r="O131" s="106">
        <f>'[1]Production rates'!J230</f>
        <v>1.7165266194105725E-5</v>
      </c>
      <c r="P131" s="25">
        <f>'[1]Production rates'!H230</f>
        <v>15.652547770700641</v>
      </c>
      <c r="Q131" s="107">
        <f t="shared" si="7"/>
        <v>1.0966435909070776E-6</v>
      </c>
      <c r="R131" s="108">
        <f t="shared" si="9"/>
        <v>3.6315061466513735E-9</v>
      </c>
      <c r="S131" s="109">
        <v>2</v>
      </c>
      <c r="T131" s="106">
        <f t="shared" si="8"/>
        <v>7.2630122933027471E-9</v>
      </c>
      <c r="U131" s="110">
        <f t="shared" si="10"/>
        <v>1.7172529206399027E-5</v>
      </c>
    </row>
    <row r="132" spans="12:21" x14ac:dyDescent="0.2">
      <c r="L132" s="105" t="s">
        <v>62</v>
      </c>
      <c r="M132" s="23">
        <v>313</v>
      </c>
      <c r="N132" s="104">
        <f t="shared" si="6"/>
        <v>301.98037580586146</v>
      </c>
      <c r="O132" s="106">
        <f>'[1]Production rates'!J231</f>
        <v>1.9276207033077232E-5</v>
      </c>
      <c r="P132" s="25">
        <f>'[1]Production rates'!H231</f>
        <v>15.652547770700641</v>
      </c>
      <c r="Q132" s="107">
        <f t="shared" si="7"/>
        <v>1.231506034382439E-6</v>
      </c>
      <c r="R132" s="108">
        <f t="shared" si="9"/>
        <v>4.0780995490056458E-9</v>
      </c>
      <c r="S132" s="109">
        <v>2</v>
      </c>
      <c r="T132" s="106">
        <f t="shared" si="8"/>
        <v>8.1561990980112917E-9</v>
      </c>
      <c r="U132" s="110">
        <f t="shared" si="10"/>
        <v>1.9284363232175244E-5</v>
      </c>
    </row>
    <row r="133" spans="12:21" x14ac:dyDescent="0.2">
      <c r="L133" s="105" t="s">
        <v>62</v>
      </c>
      <c r="M133" s="23">
        <v>334</v>
      </c>
      <c r="N133" s="104">
        <f t="shared" si="6"/>
        <v>301.98037580586146</v>
      </c>
      <c r="O133" s="106">
        <f>'[1]Production rates'!J232</f>
        <v>2.2051643275793038E-5</v>
      </c>
      <c r="P133" s="25">
        <f>'[1]Production rates'!H232</f>
        <v>15.652547770700641</v>
      </c>
      <c r="Q133" s="107">
        <f t="shared" si="7"/>
        <v>1.4088213368733874E-6</v>
      </c>
      <c r="R133" s="108">
        <f t="shared" si="9"/>
        <v>4.66527446730213E-9</v>
      </c>
      <c r="S133" s="109">
        <v>2</v>
      </c>
      <c r="T133" s="106">
        <f t="shared" si="8"/>
        <v>9.33054893460426E-9</v>
      </c>
      <c r="U133" s="110">
        <f t="shared" si="10"/>
        <v>2.2060973824727643E-5</v>
      </c>
    </row>
    <row r="134" spans="12:21" x14ac:dyDescent="0.2">
      <c r="L134" s="105" t="s">
        <v>63</v>
      </c>
      <c r="M134" s="23">
        <v>294</v>
      </c>
      <c r="N134" s="104">
        <f t="shared" si="6"/>
        <v>301.98037580586146</v>
      </c>
      <c r="O134" s="106">
        <f>'[1]Production rates'!J233</f>
        <v>1.2711459922591533E-5</v>
      </c>
      <c r="P134" s="23">
        <f>'[1]Production rates'!H233</f>
        <v>14.140000000000004</v>
      </c>
      <c r="Q134" s="107">
        <f t="shared" si="7"/>
        <v>8.9897170598242783E-7</v>
      </c>
      <c r="R134" s="108">
        <f t="shared" si="9"/>
        <v>2.9769209458841226E-9</v>
      </c>
      <c r="S134" s="109">
        <v>2</v>
      </c>
      <c r="T134" s="106">
        <f t="shared" si="8"/>
        <v>5.9538418917682451E-9</v>
      </c>
      <c r="U134" s="110">
        <f t="shared" si="10"/>
        <v>1.2717413764483302E-5</v>
      </c>
    </row>
    <row r="135" spans="12:21" x14ac:dyDescent="0.2">
      <c r="L135" s="105" t="s">
        <v>63</v>
      </c>
      <c r="M135" s="23">
        <v>313</v>
      </c>
      <c r="N135" s="104">
        <f t="shared" si="6"/>
        <v>301.98037580586146</v>
      </c>
      <c r="O135" s="106">
        <f>'[1]Production rates'!J234</f>
        <v>1.3312598412648973E-5</v>
      </c>
      <c r="P135" s="23">
        <f>'[1]Production rates'!H234</f>
        <v>14.140000000000004</v>
      </c>
      <c r="Q135" s="107">
        <f t="shared" si="7"/>
        <v>9.4148503625523118E-7</v>
      </c>
      <c r="R135" s="108">
        <f t="shared" si="9"/>
        <v>3.1177027107897151E-9</v>
      </c>
      <c r="S135" s="109">
        <v>2</v>
      </c>
      <c r="T135" s="106">
        <f t="shared" si="8"/>
        <v>6.2354054215794302E-9</v>
      </c>
      <c r="U135" s="110">
        <f t="shared" si="10"/>
        <v>1.3318833818070552E-5</v>
      </c>
    </row>
    <row r="136" spans="12:21" x14ac:dyDescent="0.2">
      <c r="L136" s="105" t="s">
        <v>63</v>
      </c>
      <c r="M136" s="23">
        <v>334</v>
      </c>
      <c r="N136" s="104">
        <f t="shared" si="6"/>
        <v>301.98037580586146</v>
      </c>
      <c r="O136" s="106">
        <f>'[1]Production rates'!J235</f>
        <v>1.4586610347655082E-5</v>
      </c>
      <c r="P136" s="23">
        <f>'[1]Production rates'!H235</f>
        <v>14.140000000000004</v>
      </c>
      <c r="Q136" s="107">
        <f t="shared" si="7"/>
        <v>1.0315848902160593E-6</v>
      </c>
      <c r="R136" s="108">
        <f t="shared" si="9"/>
        <v>3.4160659859541648E-9</v>
      </c>
      <c r="S136" s="109">
        <v>2</v>
      </c>
      <c r="T136" s="106">
        <f t="shared" si="8"/>
        <v>6.8321319719083296E-9</v>
      </c>
      <c r="U136" s="110">
        <f t="shared" si="10"/>
        <v>1.459344247962699E-5</v>
      </c>
    </row>
    <row r="137" spans="12:21" x14ac:dyDescent="0.2">
      <c r="L137" s="105" t="s">
        <v>64</v>
      </c>
      <c r="M137" s="23">
        <v>297</v>
      </c>
      <c r="N137" s="104">
        <f t="shared" si="6"/>
        <v>301.98037580586146</v>
      </c>
      <c r="O137" s="106">
        <f>'[1]Production rates'!J236</f>
        <v>7.7751955472728621E-6</v>
      </c>
      <c r="P137" s="25">
        <f>'[1]Production rates'!H236</f>
        <v>15.246715328467154</v>
      </c>
      <c r="Q137" s="107">
        <f t="shared" si="7"/>
        <v>5.0995872748773553E-7</v>
      </c>
      <c r="R137" s="108">
        <f t="shared" si="9"/>
        <v>1.688714791902836E-9</v>
      </c>
      <c r="S137" s="109">
        <v>2</v>
      </c>
      <c r="T137" s="106">
        <f t="shared" si="8"/>
        <v>3.3774295838056721E-9</v>
      </c>
      <c r="U137" s="110">
        <f t="shared" si="10"/>
        <v>7.7785729768566677E-6</v>
      </c>
    </row>
    <row r="138" spans="12:21" x14ac:dyDescent="0.2">
      <c r="L138" s="105" t="s">
        <v>64</v>
      </c>
      <c r="M138" s="23">
        <v>313</v>
      </c>
      <c r="N138" s="104">
        <f t="shared" si="6"/>
        <v>301.98037580586146</v>
      </c>
      <c r="O138" s="106">
        <f>'[1]Production rates'!J237</f>
        <v>8.3168256864404469E-6</v>
      </c>
      <c r="P138" s="25">
        <f>'[1]Production rates'!H237</f>
        <v>15.246715328467154</v>
      </c>
      <c r="Q138" s="107">
        <f t="shared" si="7"/>
        <v>5.4548310946109788E-7</v>
      </c>
      <c r="R138" s="108">
        <f t="shared" si="9"/>
        <v>1.806352839999711E-9</v>
      </c>
      <c r="S138" s="109">
        <v>2</v>
      </c>
      <c r="T138" s="106">
        <f t="shared" si="8"/>
        <v>3.612705679999422E-9</v>
      </c>
      <c r="U138" s="110">
        <f t="shared" si="10"/>
        <v>8.3204383921204467E-6</v>
      </c>
    </row>
    <row r="139" spans="12:21" x14ac:dyDescent="0.2">
      <c r="L139" s="105" t="s">
        <v>64</v>
      </c>
      <c r="M139" s="23">
        <v>334</v>
      </c>
      <c r="N139" s="104">
        <f t="shared" si="6"/>
        <v>301.98037580586146</v>
      </c>
      <c r="O139" s="106">
        <f>'[1]Production rates'!J238</f>
        <v>8.9282662246413276E-6</v>
      </c>
      <c r="P139" s="25">
        <f>'[1]Production rates'!H238</f>
        <v>15.246715328467154</v>
      </c>
      <c r="Q139" s="107">
        <f t="shared" si="7"/>
        <v>5.8558620872073049E-7</v>
      </c>
      <c r="R139" s="108">
        <f t="shared" si="9"/>
        <v>1.9391531888720969E-9</v>
      </c>
      <c r="S139" s="109">
        <v>2</v>
      </c>
      <c r="T139" s="106">
        <f t="shared" si="8"/>
        <v>3.8783063777441937E-9</v>
      </c>
      <c r="U139" s="110">
        <f t="shared" si="10"/>
        <v>8.9321445310190721E-6</v>
      </c>
    </row>
    <row r="140" spans="12:21" x14ac:dyDescent="0.2">
      <c r="L140" s="105" t="s">
        <v>65</v>
      </c>
      <c r="M140" s="23">
        <v>297</v>
      </c>
      <c r="N140" s="104">
        <f t="shared" si="6"/>
        <v>301.98037580586146</v>
      </c>
      <c r="O140" s="106">
        <f>'[1]Production rates'!J239</f>
        <v>1.0158702105749604E-5</v>
      </c>
      <c r="P140" s="25">
        <f>'[1]Production rates'!H239</f>
        <v>13.426459854014599</v>
      </c>
      <c r="Q140" s="107">
        <f t="shared" si="7"/>
        <v>7.5661806732413429E-7</v>
      </c>
      <c r="R140" s="108">
        <f t="shared" si="9"/>
        <v>2.5055206494959542E-9</v>
      </c>
      <c r="S140" s="109">
        <v>2</v>
      </c>
      <c r="T140" s="106">
        <f t="shared" si="8"/>
        <v>5.0110412989919085E-9</v>
      </c>
      <c r="U140" s="110">
        <f t="shared" si="10"/>
        <v>1.0163713147048595E-5</v>
      </c>
    </row>
    <row r="141" spans="12:21" x14ac:dyDescent="0.2">
      <c r="L141" s="105" t="s">
        <v>65</v>
      </c>
      <c r="M141" s="23">
        <v>313</v>
      </c>
      <c r="N141" s="104">
        <f t="shared" si="6"/>
        <v>301.98037580586146</v>
      </c>
      <c r="O141" s="106">
        <f>'[1]Production rates'!J240</f>
        <v>1.0930216461472657E-5</v>
      </c>
      <c r="P141" s="25">
        <f>'[1]Production rates'!H240</f>
        <v>13.426459854014599</v>
      </c>
      <c r="Q141" s="107">
        <f t="shared" si="7"/>
        <v>8.1408029967068722E-7</v>
      </c>
      <c r="R141" s="108">
        <f t="shared" si="9"/>
        <v>2.6958053068787721E-9</v>
      </c>
      <c r="S141" s="109">
        <v>2</v>
      </c>
      <c r="T141" s="106">
        <f t="shared" si="8"/>
        <v>5.3916106137575442E-9</v>
      </c>
      <c r="U141" s="110">
        <f t="shared" si="10"/>
        <v>1.0935608072086415E-5</v>
      </c>
    </row>
    <row r="142" spans="12:21" x14ac:dyDescent="0.2">
      <c r="L142" s="105" t="s">
        <v>65</v>
      </c>
      <c r="M142" s="23">
        <v>334</v>
      </c>
      <c r="N142" s="104">
        <f t="shared" si="6"/>
        <v>301.98037580586146</v>
      </c>
      <c r="O142" s="106">
        <f>'[1]Production rates'!J241</f>
        <v>1.1635547220353291E-5</v>
      </c>
      <c r="P142" s="25">
        <f>'[1]Production rates'!H241</f>
        <v>13.426459854014599</v>
      </c>
      <c r="Q142" s="107">
        <f t="shared" si="7"/>
        <v>8.6661319118115757E-7</v>
      </c>
      <c r="R142" s="108">
        <f t="shared" si="9"/>
        <v>2.869766582906334E-9</v>
      </c>
      <c r="S142" s="109">
        <v>2</v>
      </c>
      <c r="T142" s="106">
        <f t="shared" si="8"/>
        <v>5.739533165812668E-9</v>
      </c>
      <c r="U142" s="110">
        <f t="shared" si="10"/>
        <v>1.1641286753519104E-5</v>
      </c>
    </row>
    <row r="143" spans="12:21" x14ac:dyDescent="0.2">
      <c r="L143" s="105" t="s">
        <v>66</v>
      </c>
      <c r="M143" s="23">
        <v>297</v>
      </c>
      <c r="N143" s="104">
        <f t="shared" si="6"/>
        <v>301.98037580586146</v>
      </c>
      <c r="O143" s="106">
        <f>'[1]Production rates'!J242</f>
        <v>1.5733310392154142E-5</v>
      </c>
      <c r="P143" s="25">
        <f>'[1]Production rates'!H242</f>
        <v>13.682885375494081</v>
      </c>
      <c r="Q143" s="107">
        <f t="shared" si="7"/>
        <v>1.1498532626994269E-6</v>
      </c>
      <c r="R143" s="108">
        <f t="shared" si="9"/>
        <v>3.807708562620804E-9</v>
      </c>
      <c r="S143" s="109">
        <v>2</v>
      </c>
      <c r="T143" s="106">
        <f t="shared" si="8"/>
        <v>7.6154171252416079E-9</v>
      </c>
      <c r="U143" s="110">
        <f t="shared" si="10"/>
        <v>1.5740925809279383E-5</v>
      </c>
    </row>
    <row r="144" spans="12:21" x14ac:dyDescent="0.2">
      <c r="L144" s="105" t="s">
        <v>66</v>
      </c>
      <c r="M144" s="23">
        <f>297+16</f>
        <v>313</v>
      </c>
      <c r="N144" s="104">
        <f t="shared" si="6"/>
        <v>301.98037580586146</v>
      </c>
      <c r="O144" s="106">
        <f>'[1]Production rates'!J243</f>
        <v>1.7327176882022662E-5</v>
      </c>
      <c r="P144" s="25">
        <f>'[1]Production rates'!H243</f>
        <v>13.682885375494081</v>
      </c>
      <c r="Q144" s="107">
        <f t="shared" si="7"/>
        <v>1.2663394018527315E-6</v>
      </c>
      <c r="R144" s="108">
        <f t="shared" si="9"/>
        <v>4.1934493209149516E-9</v>
      </c>
      <c r="S144" s="109">
        <v>2</v>
      </c>
      <c r="T144" s="106">
        <f t="shared" si="8"/>
        <v>8.3868986418299032E-9</v>
      </c>
      <c r="U144" s="110">
        <f t="shared" si="10"/>
        <v>1.7335563780664493E-5</v>
      </c>
    </row>
    <row r="145" spans="12:21" x14ac:dyDescent="0.2">
      <c r="L145" s="105" t="s">
        <v>66</v>
      </c>
      <c r="M145" s="23">
        <v>336</v>
      </c>
      <c r="N145" s="104">
        <f t="shared" si="6"/>
        <v>301.98037580586146</v>
      </c>
      <c r="O145" s="106">
        <f>'[1]Production rates'!J244</f>
        <v>1.7865283229886223E-5</v>
      </c>
      <c r="P145" s="25">
        <f>'[1]Production rates'!H244</f>
        <v>13.682885375494081</v>
      </c>
      <c r="Q145" s="107">
        <f t="shared" si="7"/>
        <v>1.3056663663851762E-6</v>
      </c>
      <c r="R145" s="108">
        <f t="shared" si="9"/>
        <v>4.3236795202366692E-9</v>
      </c>
      <c r="S145" s="109">
        <v>2</v>
      </c>
      <c r="T145" s="106">
        <f t="shared" si="8"/>
        <v>8.6473590404733385E-9</v>
      </c>
      <c r="U145" s="110">
        <f t="shared" si="10"/>
        <v>1.7873930588926694E-5</v>
      </c>
    </row>
    <row r="146" spans="12:21" x14ac:dyDescent="0.2">
      <c r="L146" s="105" t="s">
        <v>67</v>
      </c>
      <c r="M146" s="23">
        <v>298</v>
      </c>
      <c r="N146" s="104">
        <f t="shared" si="6"/>
        <v>301.98037580586146</v>
      </c>
      <c r="O146" s="106">
        <f>'[1]Production rates'!J245</f>
        <v>1.4061235939487209E-5</v>
      </c>
      <c r="P146" s="25">
        <f>'[1]Production rates'!H245</f>
        <v>14.639090909090916</v>
      </c>
      <c r="Q146" s="107">
        <f t="shared" si="7"/>
        <v>9.6052658097472043E-7</v>
      </c>
      <c r="R146" s="108">
        <f t="shared" si="9"/>
        <v>3.1807582807706295E-9</v>
      </c>
      <c r="S146" s="109">
        <v>2</v>
      </c>
      <c r="T146" s="106">
        <f t="shared" si="8"/>
        <v>6.3615165615412589E-9</v>
      </c>
      <c r="U146" s="110">
        <f t="shared" si="10"/>
        <v>1.406759745604875E-5</v>
      </c>
    </row>
    <row r="147" spans="12:21" x14ac:dyDescent="0.2">
      <c r="L147" s="105" t="s">
        <v>67</v>
      </c>
      <c r="M147" s="23">
        <f>297+16</f>
        <v>313</v>
      </c>
      <c r="N147" s="104">
        <f t="shared" si="6"/>
        <v>301.98037580586146</v>
      </c>
      <c r="O147" s="106">
        <f>'[1]Production rates'!J246</f>
        <v>1.5100237736725808E-5</v>
      </c>
      <c r="P147" s="25">
        <f>'[1]Production rates'!H246</f>
        <v>14.639090909090916</v>
      </c>
      <c r="Q147" s="107">
        <f t="shared" si="7"/>
        <v>1.031501056349648E-6</v>
      </c>
      <c r="R147" s="108">
        <f t="shared" si="9"/>
        <v>3.4157883723304728E-9</v>
      </c>
      <c r="S147" s="109">
        <v>2</v>
      </c>
      <c r="T147" s="106">
        <f t="shared" si="8"/>
        <v>6.8315767446609457E-9</v>
      </c>
      <c r="U147" s="110">
        <f t="shared" si="10"/>
        <v>1.5107069313470468E-5</v>
      </c>
    </row>
    <row r="148" spans="12:21" x14ac:dyDescent="0.2">
      <c r="L148" s="105" t="s">
        <v>67</v>
      </c>
      <c r="M148" s="23">
        <v>336</v>
      </c>
      <c r="N148" s="104">
        <f t="shared" si="6"/>
        <v>301.98037580586146</v>
      </c>
      <c r="O148" s="106">
        <f>'[1]Production rates'!J247</f>
        <v>1.679306071778583E-5</v>
      </c>
      <c r="P148" s="25">
        <f>'[1]Production rates'!H247</f>
        <v>14.639090909090916</v>
      </c>
      <c r="Q148" s="107">
        <f t="shared" si="7"/>
        <v>1.1471382220433712E-6</v>
      </c>
      <c r="R148" s="108">
        <f t="shared" si="9"/>
        <v>3.7987177775447529E-9</v>
      </c>
      <c r="S148" s="109">
        <v>2</v>
      </c>
      <c r="T148" s="106">
        <f t="shared" si="8"/>
        <v>7.5974355550895058E-9</v>
      </c>
      <c r="U148" s="110">
        <f t="shared" si="10"/>
        <v>1.6800658153340921E-5</v>
      </c>
    </row>
    <row r="149" spans="12:21" x14ac:dyDescent="0.2">
      <c r="L149" s="105" t="s">
        <v>68</v>
      </c>
      <c r="M149" s="23">
        <v>297</v>
      </c>
      <c r="N149" s="104">
        <f t="shared" si="6"/>
        <v>301.98037580586146</v>
      </c>
      <c r="O149" s="106">
        <f>'[1]Production rates'!J248</f>
        <v>9.0005080595087129E-6</v>
      </c>
      <c r="P149" s="23">
        <f>'[1]Production rates'!H248</f>
        <v>14.290000000000006</v>
      </c>
      <c r="Q149" s="107">
        <f t="shared" si="7"/>
        <v>6.2984661018255485E-7</v>
      </c>
      <c r="R149" s="108">
        <f t="shared" si="9"/>
        <v>2.0857203336533153E-9</v>
      </c>
      <c r="S149" s="109">
        <v>2</v>
      </c>
      <c r="T149" s="106">
        <f t="shared" si="8"/>
        <v>4.1714406673066306E-9</v>
      </c>
      <c r="U149" s="110">
        <f t="shared" si="10"/>
        <v>9.0046795001760195E-6</v>
      </c>
    </row>
    <row r="150" spans="12:21" x14ac:dyDescent="0.2">
      <c r="L150" s="105" t="s">
        <v>68</v>
      </c>
      <c r="M150" s="23">
        <f>297+16</f>
        <v>313</v>
      </c>
      <c r="N150" s="104">
        <f t="shared" si="6"/>
        <v>301.98037580586146</v>
      </c>
      <c r="O150" s="106">
        <f>'[1]Production rates'!J249</f>
        <v>9.6489660527730857E-6</v>
      </c>
      <c r="P150" s="23">
        <f>'[1]Production rates'!H249</f>
        <v>14.290000000000006</v>
      </c>
      <c r="Q150" s="107">
        <f t="shared" si="7"/>
        <v>6.7522505617726256E-7</v>
      </c>
      <c r="R150" s="108">
        <f t="shared" si="9"/>
        <v>2.2359898532325637E-9</v>
      </c>
      <c r="S150" s="109">
        <v>2</v>
      </c>
      <c r="T150" s="106">
        <f t="shared" si="8"/>
        <v>4.4719797064651275E-9</v>
      </c>
      <c r="U150" s="110">
        <f t="shared" si="10"/>
        <v>9.6534380324795516E-6</v>
      </c>
    </row>
    <row r="151" spans="12:21" x14ac:dyDescent="0.2">
      <c r="L151" s="105" t="s">
        <v>68</v>
      </c>
      <c r="M151" s="23">
        <v>336</v>
      </c>
      <c r="N151" s="104">
        <f t="shared" si="6"/>
        <v>301.98037580586146</v>
      </c>
      <c r="O151" s="106">
        <f>'[1]Production rates'!J250</f>
        <v>1.0731808740058962E-5</v>
      </c>
      <c r="P151" s="23">
        <f>'[1]Production rates'!H250</f>
        <v>14.290000000000006</v>
      </c>
      <c r="Q151" s="107">
        <f t="shared" si="7"/>
        <v>7.5100131141070381E-7</v>
      </c>
      <c r="R151" s="108">
        <f t="shared" si="9"/>
        <v>2.4869209113558789E-9</v>
      </c>
      <c r="S151" s="109">
        <v>2</v>
      </c>
      <c r="T151" s="106">
        <f t="shared" si="8"/>
        <v>4.9738418227117579E-9</v>
      </c>
      <c r="U151" s="110">
        <f t="shared" si="10"/>
        <v>1.0736782581881675E-5</v>
      </c>
    </row>
    <row r="152" spans="12:21" x14ac:dyDescent="0.2">
      <c r="L152" s="105" t="s">
        <v>69</v>
      </c>
      <c r="M152" s="23">
        <v>297</v>
      </c>
      <c r="N152" s="104">
        <f t="shared" si="6"/>
        <v>301.98037580586146</v>
      </c>
      <c r="O152" s="106">
        <f>'[1]Production rates'!J251</f>
        <v>5.3182437959211957E-6</v>
      </c>
      <c r="P152" s="23">
        <f>'[1]Production rates'!H251</f>
        <v>14.760000000000002</v>
      </c>
      <c r="Q152" s="107">
        <f t="shared" si="7"/>
        <v>3.6031462031986416E-7</v>
      </c>
      <c r="R152" s="108">
        <f t="shared" si="9"/>
        <v>1.1931723025323502E-9</v>
      </c>
      <c r="S152" s="109">
        <v>2</v>
      </c>
      <c r="T152" s="106">
        <f t="shared" si="8"/>
        <v>2.3863446050647004E-9</v>
      </c>
      <c r="U152" s="110">
        <f t="shared" si="10"/>
        <v>5.3206301405262607E-6</v>
      </c>
    </row>
    <row r="153" spans="12:21" x14ac:dyDescent="0.2">
      <c r="L153" s="105" t="s">
        <v>69</v>
      </c>
      <c r="M153" s="23">
        <f>297+16</f>
        <v>313</v>
      </c>
      <c r="N153" s="104">
        <f t="shared" si="6"/>
        <v>301.98037580586146</v>
      </c>
      <c r="O153" s="106">
        <f>'[1]Production rates'!J252</f>
        <v>5.8517249560443055E-6</v>
      </c>
      <c r="P153" s="23">
        <f>'[1]Production rates'!H252</f>
        <v>14.760000000000002</v>
      </c>
      <c r="Q153" s="107">
        <f t="shared" si="7"/>
        <v>3.964583303553052E-7</v>
      </c>
      <c r="R153" s="108">
        <f t="shared" si="9"/>
        <v>1.3128612390699923E-9</v>
      </c>
      <c r="S153" s="109">
        <v>2</v>
      </c>
      <c r="T153" s="106">
        <f t="shared" si="8"/>
        <v>2.6257224781399845E-9</v>
      </c>
      <c r="U153" s="110">
        <f t="shared" si="10"/>
        <v>5.8543506785224451E-6</v>
      </c>
    </row>
    <row r="154" spans="12:21" x14ac:dyDescent="0.2">
      <c r="L154" s="105" t="s">
        <v>69</v>
      </c>
      <c r="M154" s="23">
        <v>336</v>
      </c>
      <c r="N154" s="104">
        <f t="shared" si="6"/>
        <v>301.98037580586146</v>
      </c>
      <c r="O154" s="106">
        <f>'[1]Production rates'!J253</f>
        <v>6.5036388301816169E-6</v>
      </c>
      <c r="P154" s="23">
        <f>'[1]Production rates'!H253</f>
        <v>14.760000000000002</v>
      </c>
      <c r="Q154" s="107">
        <f t="shared" si="7"/>
        <v>4.4062593700417452E-7</v>
      </c>
      <c r="R154" s="108">
        <f t="shared" si="9"/>
        <v>1.4591210962908603E-9</v>
      </c>
      <c r="S154" s="109">
        <v>2</v>
      </c>
      <c r="T154" s="106">
        <f t="shared" si="8"/>
        <v>2.9182421925817205E-9</v>
      </c>
      <c r="U154" s="110">
        <f t="shared" si="10"/>
        <v>6.5065570723741986E-6</v>
      </c>
    </row>
    <row r="155" spans="12:21" x14ac:dyDescent="0.2">
      <c r="L155" s="105" t="s">
        <v>70</v>
      </c>
      <c r="M155" s="23">
        <v>297</v>
      </c>
      <c r="N155" s="104">
        <f t="shared" si="6"/>
        <v>301.98037580586146</v>
      </c>
      <c r="O155" s="106">
        <f>'[1]Production rates'!J254</f>
        <v>1.9897495746786994E-6</v>
      </c>
      <c r="P155" s="25">
        <f>'[1]Production rates'!H254</f>
        <v>13.505695067264579</v>
      </c>
      <c r="Q155" s="107">
        <f t="shared" si="7"/>
        <v>1.4732670660553422E-7</v>
      </c>
      <c r="R155" s="108">
        <f t="shared" si="9"/>
        <v>4.8786847891151804E-10</v>
      </c>
      <c r="S155" s="109">
        <v>2</v>
      </c>
      <c r="T155" s="106">
        <f t="shared" si="8"/>
        <v>9.7573695782303608E-10</v>
      </c>
      <c r="U155" s="110">
        <f t="shared" si="10"/>
        <v>1.9907253116365223E-6</v>
      </c>
    </row>
    <row r="156" spans="12:21" x14ac:dyDescent="0.2">
      <c r="L156" s="105" t="s">
        <v>70</v>
      </c>
      <c r="M156" s="23">
        <f>297+16</f>
        <v>313</v>
      </c>
      <c r="N156" s="104">
        <f t="shared" si="6"/>
        <v>301.98037580586146</v>
      </c>
      <c r="O156" s="106">
        <f>'[1]Production rates'!J255</f>
        <v>2.2145554492602682E-6</v>
      </c>
      <c r="P156" s="25">
        <f>'[1]Production rates'!H255</f>
        <v>13.505695067264579</v>
      </c>
      <c r="Q156" s="107">
        <f t="shared" si="7"/>
        <v>1.639719716927387E-7</v>
      </c>
      <c r="R156" s="108">
        <f t="shared" si="9"/>
        <v>5.4298883248676317E-10</v>
      </c>
      <c r="S156" s="109">
        <v>2</v>
      </c>
      <c r="T156" s="106">
        <f t="shared" si="8"/>
        <v>1.0859776649735263E-9</v>
      </c>
      <c r="U156" s="110">
        <f t="shared" si="10"/>
        <v>2.2156414269252418E-6</v>
      </c>
    </row>
    <row r="157" spans="12:21" x14ac:dyDescent="0.2">
      <c r="L157" s="105" t="s">
        <v>70</v>
      </c>
      <c r="M157" s="23">
        <v>336</v>
      </c>
      <c r="N157" s="104">
        <f t="shared" si="6"/>
        <v>301.98037580586146</v>
      </c>
      <c r="O157" s="106">
        <f>'[1]Production rates'!J256</f>
        <v>2.4728195449292896E-6</v>
      </c>
      <c r="P157" s="25">
        <f>'[1]Production rates'!H256</f>
        <v>13.505695067264579</v>
      </c>
      <c r="Q157" s="107">
        <f t="shared" si="7"/>
        <v>1.8309457844364988E-7</v>
      </c>
      <c r="R157" s="108">
        <f t="shared" si="9"/>
        <v>6.0631283723336569E-10</v>
      </c>
      <c r="S157" s="109">
        <v>2</v>
      </c>
      <c r="T157" s="106">
        <f t="shared" si="8"/>
        <v>1.2126256744667314E-9</v>
      </c>
      <c r="U157" s="110">
        <f t="shared" si="10"/>
        <v>2.4740321706037562E-6</v>
      </c>
    </row>
    <row r="158" spans="12:21" x14ac:dyDescent="0.2">
      <c r="L158" s="105" t="s">
        <v>71</v>
      </c>
      <c r="M158" s="23">
        <v>297</v>
      </c>
      <c r="N158" s="104">
        <f t="shared" si="6"/>
        <v>301.98037580586146</v>
      </c>
      <c r="O158" s="106">
        <f>'[1]Production rates'!J257</f>
        <v>4.7704366396224131E-6</v>
      </c>
      <c r="P158" s="25">
        <f>'[1]Production rates'!H257</f>
        <v>14.654215246636772</v>
      </c>
      <c r="Q158" s="107">
        <f t="shared" si="7"/>
        <v>3.2553340860181893E-7</v>
      </c>
      <c r="R158" s="108">
        <f t="shared" si="9"/>
        <v>1.0779952430124114E-9</v>
      </c>
      <c r="S158" s="109">
        <v>2</v>
      </c>
      <c r="T158" s="106">
        <f t="shared" si="8"/>
        <v>2.1559904860248227E-9</v>
      </c>
      <c r="U158" s="110">
        <f t="shared" si="10"/>
        <v>4.7725926301084376E-6</v>
      </c>
    </row>
    <row r="159" spans="12:21" x14ac:dyDescent="0.2">
      <c r="L159" s="105" t="s">
        <v>71</v>
      </c>
      <c r="M159" s="23">
        <f>297+16</f>
        <v>313</v>
      </c>
      <c r="N159" s="104">
        <f t="shared" si="6"/>
        <v>301.98037580586146</v>
      </c>
      <c r="O159" s="106">
        <f>'[1]Production rates'!J258</f>
        <v>5.2498079418907348E-6</v>
      </c>
      <c r="P159" s="25">
        <f>'[1]Production rates'!H258</f>
        <v>14.654215246636772</v>
      </c>
      <c r="Q159" s="107">
        <f t="shared" si="7"/>
        <v>3.5824558692050029E-7</v>
      </c>
      <c r="R159" s="108">
        <f t="shared" si="9"/>
        <v>1.1863207533419684E-9</v>
      </c>
      <c r="S159" s="109">
        <v>2</v>
      </c>
      <c r="T159" s="106">
        <f t="shared" si="8"/>
        <v>2.3726415066839368E-9</v>
      </c>
      <c r="U159" s="110">
        <f t="shared" si="10"/>
        <v>5.2521805833974184E-6</v>
      </c>
    </row>
    <row r="160" spans="12:21" x14ac:dyDescent="0.2">
      <c r="L160" s="105" t="s">
        <v>71</v>
      </c>
      <c r="M160" s="23">
        <v>336</v>
      </c>
      <c r="N160" s="104">
        <f t="shared" ref="N160:N322" si="11">$C$69</f>
        <v>301.98037580586146</v>
      </c>
      <c r="O160" s="106">
        <f>'[1]Production rates'!J259</f>
        <v>5.7779080317035636E-6</v>
      </c>
      <c r="P160" s="25">
        <f>'[1]Production rates'!H259</f>
        <v>14.654215246636772</v>
      </c>
      <c r="Q160" s="107">
        <f>O160/P160</f>
        <v>3.9428300556931065E-7</v>
      </c>
      <c r="R160" s="108">
        <f t="shared" si="9"/>
        <v>1.3056577087737289E-9</v>
      </c>
      <c r="S160" s="109">
        <v>2</v>
      </c>
      <c r="T160" s="106">
        <f>S160*R160</f>
        <v>2.6113154175474578E-9</v>
      </c>
      <c r="U160" s="110">
        <f t="shared" si="10"/>
        <v>5.7805193471211113E-6</v>
      </c>
    </row>
    <row r="161" spans="12:21" x14ac:dyDescent="0.2">
      <c r="L161" s="105" t="s">
        <v>72</v>
      </c>
      <c r="M161" s="23">
        <v>297</v>
      </c>
      <c r="N161" s="104">
        <f t="shared" si="11"/>
        <v>301.98037580586146</v>
      </c>
      <c r="O161" s="106">
        <f>'[1]Production rates'!J260</f>
        <v>3.5609319917727216E-7</v>
      </c>
      <c r="P161" s="25">
        <f>'[1]Production rates'!H260</f>
        <v>13.029923469387761</v>
      </c>
      <c r="Q161" s="107">
        <f>O161/P161</f>
        <v>2.7328878793023639E-8</v>
      </c>
      <c r="R161" s="108">
        <f>Q161/N161</f>
        <v>9.0498856821719291E-11</v>
      </c>
      <c r="S161" s="109">
        <v>2</v>
      </c>
      <c r="T161" s="106">
        <f>S161*R161</f>
        <v>1.8099771364343858E-10</v>
      </c>
      <c r="U161" s="110">
        <f t="shared" si="10"/>
        <v>3.5627419689091558E-7</v>
      </c>
    </row>
    <row r="162" spans="12:21" x14ac:dyDescent="0.2">
      <c r="L162" s="105" t="s">
        <v>72</v>
      </c>
      <c r="M162" s="23">
        <f>297+16</f>
        <v>313</v>
      </c>
      <c r="N162" s="104">
        <f t="shared" si="11"/>
        <v>301.98037580586146</v>
      </c>
      <c r="O162" s="106">
        <f>'[1]Production rates'!J261</f>
        <v>3.5233852636312032E-7</v>
      </c>
      <c r="P162" s="25">
        <f>'[1]Production rates'!H261</f>
        <v>13.029923469387761</v>
      </c>
      <c r="Q162" s="107">
        <f>O162/P162</f>
        <v>2.7040721090257923E-8</v>
      </c>
      <c r="R162" s="108">
        <f>Q162/N162</f>
        <v>8.9544630236641554E-11</v>
      </c>
      <c r="S162" s="109">
        <v>2</v>
      </c>
      <c r="T162" s="106">
        <f>S162*R162</f>
        <v>1.7908926047328311E-10</v>
      </c>
      <c r="U162" s="110">
        <f>T162+O162</f>
        <v>3.5251761562359361E-7</v>
      </c>
    </row>
    <row r="163" spans="12:21" x14ac:dyDescent="0.2">
      <c r="L163" s="105" t="s">
        <v>72</v>
      </c>
      <c r="M163" s="23">
        <v>336</v>
      </c>
      <c r="N163" s="104">
        <f t="shared" si="11"/>
        <v>301.98037580586146</v>
      </c>
      <c r="O163" s="106">
        <f>'[1]Production rates'!J262</f>
        <v>3.5642046158981317E-7</v>
      </c>
      <c r="P163" s="25">
        <f>'[1]Production rates'!H262</f>
        <v>13.029923469387761</v>
      </c>
      <c r="Q163" s="107">
        <f>O163/P163</f>
        <v>2.735399501211041E-8</v>
      </c>
      <c r="R163" s="108">
        <f>Q163/N163</f>
        <v>9.0582028514647162E-11</v>
      </c>
      <c r="S163" s="109">
        <v>2</v>
      </c>
      <c r="T163" s="106">
        <f>S163*R163</f>
        <v>1.8116405702929432E-10</v>
      </c>
      <c r="U163" s="110">
        <f>T163+O163</f>
        <v>3.5660162564684245E-7</v>
      </c>
    </row>
    <row r="164" spans="12:21" x14ac:dyDescent="0.2">
      <c r="L164" s="105" t="s">
        <v>73</v>
      </c>
      <c r="M164" s="23">
        <v>297</v>
      </c>
      <c r="N164" s="104">
        <f t="shared" si="11"/>
        <v>301.98037580586146</v>
      </c>
      <c r="O164" s="106">
        <f>'[1]Production rates'!J263</f>
        <v>2.5136870108553811E-7</v>
      </c>
      <c r="P164" s="25">
        <f>'[1]Production rates'!H263</f>
        <v>12.501760204081638</v>
      </c>
      <c r="Q164" s="107">
        <f>O164/P164</f>
        <v>2.0106664740175547E-8</v>
      </c>
      <c r="R164" s="108">
        <f>Q164/N164</f>
        <v>6.658268666140681E-11</v>
      </c>
      <c r="S164" s="109">
        <v>2</v>
      </c>
      <c r="T164" s="106">
        <f>S164*R164</f>
        <v>1.3316537332281362E-10</v>
      </c>
      <c r="U164" s="110">
        <f>T164+O164</f>
        <v>2.5150186645886092E-7</v>
      </c>
    </row>
    <row r="165" spans="12:21" x14ac:dyDescent="0.2">
      <c r="L165" s="105" t="s">
        <v>73</v>
      </c>
      <c r="M165" s="23">
        <f>297+16</f>
        <v>313</v>
      </c>
      <c r="N165" s="104">
        <f t="shared" si="11"/>
        <v>301.98037580586146</v>
      </c>
      <c r="O165" s="106">
        <f>'[1]Production rates'!J264</f>
        <v>2.4723723673483752E-7</v>
      </c>
      <c r="P165" s="25">
        <f>'[1]Production rates'!H264</f>
        <v>12.501760204081638</v>
      </c>
      <c r="Q165" s="107">
        <f>O165/P165</f>
        <v>1.9776194127777164E-8</v>
      </c>
      <c r="R165" s="108">
        <f>Q165/N165</f>
        <v>6.5488341999054181E-11</v>
      </c>
      <c r="S165" s="109">
        <v>2</v>
      </c>
      <c r="T165" s="106">
        <f>S165*R165</f>
        <v>1.3097668399810836E-10</v>
      </c>
      <c r="U165" s="110">
        <f>T165+O165</f>
        <v>2.4736821341883561E-7</v>
      </c>
    </row>
    <row r="166" spans="12:21" x14ac:dyDescent="0.2">
      <c r="L166" s="105" t="s">
        <v>73</v>
      </c>
      <c r="M166" s="23">
        <v>336</v>
      </c>
      <c r="N166" s="104">
        <f t="shared" si="11"/>
        <v>301.98037580586146</v>
      </c>
      <c r="O166" s="106">
        <f>'[1]Production rates'!J265</f>
        <v>2.4287098187327891E-7</v>
      </c>
      <c r="P166" s="25">
        <f>'[1]Production rates'!H265</f>
        <v>12.501760204081638</v>
      </c>
      <c r="Q166" s="107">
        <f>O166/P166</f>
        <v>1.9426942919124713E-8</v>
      </c>
      <c r="R166" s="108">
        <f>Q166/N166</f>
        <v>6.4331805890638394E-11</v>
      </c>
      <c r="S166" s="109">
        <v>2</v>
      </c>
      <c r="T166" s="106">
        <f>S166*R166</f>
        <v>1.2866361178127679E-10</v>
      </c>
      <c r="U166" s="110">
        <f>T166+O166</f>
        <v>2.4299964548506017E-7</v>
      </c>
    </row>
    <row r="167" spans="12:21" x14ac:dyDescent="0.2">
      <c r="L167" s="105" t="s">
        <v>74</v>
      </c>
      <c r="M167" s="23">
        <v>297</v>
      </c>
      <c r="N167" s="104">
        <f t="shared" si="11"/>
        <v>301.98037580586146</v>
      </c>
      <c r="O167" s="106">
        <f>'[1]Production rates'!J266</f>
        <v>5.4627669149843123E-9</v>
      </c>
      <c r="P167" s="25">
        <f>'[1]Production rates'!H266</f>
        <v>16.479489795918372</v>
      </c>
      <c r="Q167" s="107">
        <f>O167/P167</f>
        <v>3.3148883749649374E-10</v>
      </c>
      <c r="R167" s="108">
        <f>Q167/N167</f>
        <v>1.0977164877415837E-12</v>
      </c>
      <c r="S167" s="109">
        <v>2</v>
      </c>
      <c r="T167" s="106">
        <f>S167*R167</f>
        <v>2.1954329754831674E-12</v>
      </c>
      <c r="U167" s="110">
        <f>T167+O167</f>
        <v>5.4649623479597955E-9</v>
      </c>
    </row>
    <row r="168" spans="12:21" x14ac:dyDescent="0.2">
      <c r="L168" s="105" t="s">
        <v>74</v>
      </c>
      <c r="M168" s="23">
        <f>297+16</f>
        <v>313</v>
      </c>
      <c r="N168" s="104">
        <f t="shared" si="11"/>
        <v>301.98037580586146</v>
      </c>
      <c r="O168" s="106">
        <f>'[1]Production rates'!J267</f>
        <v>7.0698085335408735E-8</v>
      </c>
      <c r="P168" s="25">
        <f>'[1]Production rates'!H267</f>
        <v>16.479489795918372</v>
      </c>
      <c r="Q168" s="107">
        <f>O168/P168</f>
        <v>4.2900651786512947E-9</v>
      </c>
      <c r="R168" s="108">
        <f>Q168/N168</f>
        <v>1.4206436981882927E-11</v>
      </c>
      <c r="S168" s="109">
        <v>2</v>
      </c>
      <c r="T168" s="106">
        <f>S168*R168</f>
        <v>2.8412873963765854E-11</v>
      </c>
      <c r="U168" s="110">
        <f>T168+O168</f>
        <v>7.0726498209372503E-8</v>
      </c>
    </row>
    <row r="169" spans="12:21" x14ac:dyDescent="0.2">
      <c r="L169" s="105" t="s">
        <v>74</v>
      </c>
      <c r="M169" s="23">
        <v>336</v>
      </c>
      <c r="N169" s="104">
        <f t="shared" si="11"/>
        <v>301.98037580586146</v>
      </c>
      <c r="O169" s="106">
        <f>'[1]Production rates'!J268</f>
        <v>7.0421218138523029E-8</v>
      </c>
      <c r="P169" s="25">
        <f>'[1]Production rates'!H268</f>
        <v>16.479489795918372</v>
      </c>
      <c r="Q169" s="107">
        <f>O169/P169</f>
        <v>4.2732644645324462E-9</v>
      </c>
      <c r="R169" s="108">
        <f>Q169/N169</f>
        <v>1.4150801862964971E-11</v>
      </c>
      <c r="S169" s="109">
        <v>2</v>
      </c>
      <c r="T169" s="106">
        <f>S169*R169</f>
        <v>2.8301603725929941E-11</v>
      </c>
      <c r="U169" s="110">
        <f>T169+O169</f>
        <v>7.0449519742248964E-8</v>
      </c>
    </row>
    <row r="170" spans="12:21" x14ac:dyDescent="0.2">
      <c r="L170" s="105" t="s">
        <v>75</v>
      </c>
      <c r="M170" s="23">
        <v>297</v>
      </c>
      <c r="N170" s="104">
        <f t="shared" si="11"/>
        <v>301.98037580586146</v>
      </c>
      <c r="O170" s="106">
        <f>'[1]Production rates'!J284</f>
        <v>3.486698649119749E-7</v>
      </c>
      <c r="P170" s="23">
        <f>'[1]Production rates'!H284</f>
        <v>14.990000000000002</v>
      </c>
      <c r="Q170" s="107">
        <f>O170/P170</f>
        <v>2.3260164437089717E-8</v>
      </c>
      <c r="R170" s="108">
        <f>Q170/N170</f>
        <v>7.7025417214671323E-11</v>
      </c>
      <c r="S170" s="109">
        <v>2</v>
      </c>
      <c r="T170" s="106">
        <f>S170*R170</f>
        <v>1.5405083442934265E-10</v>
      </c>
      <c r="U170" s="110">
        <f>T170+O170</f>
        <v>3.4882391574640425E-7</v>
      </c>
    </row>
    <row r="171" spans="12:21" x14ac:dyDescent="0.2">
      <c r="L171" s="105" t="s">
        <v>75</v>
      </c>
      <c r="M171" s="23">
        <v>313</v>
      </c>
      <c r="N171" s="104">
        <f t="shared" si="11"/>
        <v>301.98037580586146</v>
      </c>
      <c r="O171" s="106">
        <f>'[1]Production rates'!J285</f>
        <v>3.7217687992232231E-7</v>
      </c>
      <c r="P171" s="23">
        <f>'[1]Production rates'!H285</f>
        <v>14.990000000000002</v>
      </c>
      <c r="Q171" s="107">
        <f>O171/P171</f>
        <v>2.4828344224304353E-8</v>
      </c>
      <c r="R171" s="108">
        <f>Q171/N171</f>
        <v>8.2218402960946416E-11</v>
      </c>
      <c r="S171" s="109">
        <v>2</v>
      </c>
      <c r="T171" s="106">
        <f>S171*R171</f>
        <v>1.6443680592189283E-10</v>
      </c>
      <c r="U171" s="110">
        <f>T171+O171</f>
        <v>3.7234131672824422E-7</v>
      </c>
    </row>
    <row r="172" spans="12:21" x14ac:dyDescent="0.2">
      <c r="L172" s="105" t="s">
        <v>75</v>
      </c>
      <c r="M172" s="23">
        <v>336</v>
      </c>
      <c r="N172" s="104">
        <f t="shared" si="11"/>
        <v>301.98037580586146</v>
      </c>
      <c r="O172" s="106">
        <f>'[1]Production rates'!J286</f>
        <v>3.6748938338609832E-7</v>
      </c>
      <c r="P172" s="23">
        <f>'[1]Production rates'!H286</f>
        <v>14.990000000000002</v>
      </c>
      <c r="Q172" s="107">
        <f>O172/P172</f>
        <v>2.4515635983061928E-8</v>
      </c>
      <c r="R172" s="108">
        <f>Q172/N172</f>
        <v>8.1182877919268017E-11</v>
      </c>
      <c r="S172" s="109">
        <v>2</v>
      </c>
      <c r="T172" s="106">
        <f>S172*R172</f>
        <v>1.6236575583853603E-10</v>
      </c>
      <c r="U172" s="110">
        <f>T172+O172</f>
        <v>3.6765174914193687E-7</v>
      </c>
    </row>
    <row r="173" spans="12:21" x14ac:dyDescent="0.2">
      <c r="L173" s="105" t="s">
        <v>76</v>
      </c>
      <c r="M173" s="23">
        <v>297</v>
      </c>
      <c r="N173" s="104">
        <f t="shared" si="11"/>
        <v>301.98037580586146</v>
      </c>
      <c r="O173" s="106">
        <f>'[1]Production rates'!J287</f>
        <v>2.483775618538793E-7</v>
      </c>
      <c r="P173" s="25">
        <f>'[1]Production rates'!H287</f>
        <v>14.724307692307695</v>
      </c>
      <c r="Q173" s="107">
        <f>O173/P173</f>
        <v>1.6868539223996062E-8</v>
      </c>
      <c r="R173" s="108">
        <f>Q173/N173</f>
        <v>5.5859719953592571E-11</v>
      </c>
      <c r="S173" s="109">
        <v>2</v>
      </c>
      <c r="T173" s="106">
        <f>S173*R173</f>
        <v>1.1171943990718514E-10</v>
      </c>
      <c r="U173" s="110">
        <f>T173+O173</f>
        <v>2.484892812937865E-7</v>
      </c>
    </row>
    <row r="174" spans="12:21" x14ac:dyDescent="0.2">
      <c r="L174" s="105" t="s">
        <v>76</v>
      </c>
      <c r="M174" s="23">
        <v>313</v>
      </c>
      <c r="N174" s="104">
        <f t="shared" si="11"/>
        <v>301.98037580586146</v>
      </c>
      <c r="O174" s="106">
        <f>'[1]Production rates'!J288</f>
        <v>2.7536185043761066E-7</v>
      </c>
      <c r="P174" s="25">
        <f>'[1]Production rates'!H288</f>
        <v>14.724307692307695</v>
      </c>
      <c r="Q174" s="107">
        <f>O174/P174</f>
        <v>1.8701174696414815E-8</v>
      </c>
      <c r="R174" s="108">
        <f>Q174/N174</f>
        <v>6.1928443682835579E-11</v>
      </c>
      <c r="S174" s="109">
        <v>2</v>
      </c>
      <c r="T174" s="106">
        <f>S174*R174</f>
        <v>1.2385688736567116E-10</v>
      </c>
      <c r="U174" s="110">
        <f>T174+O174</f>
        <v>2.7548570732497635E-7</v>
      </c>
    </row>
    <row r="175" spans="12:21" x14ac:dyDescent="0.2">
      <c r="L175" s="105" t="s">
        <v>76</v>
      </c>
      <c r="M175" s="23">
        <v>336</v>
      </c>
      <c r="N175" s="104">
        <f t="shared" si="11"/>
        <v>301.98037580586146</v>
      </c>
      <c r="O175" s="106">
        <f>'[1]Production rates'!J289</f>
        <v>3.0118753960102629E-7</v>
      </c>
      <c r="P175" s="25">
        <f>'[1]Production rates'!H289</f>
        <v>14.724307692307695</v>
      </c>
      <c r="Q175" s="107">
        <f>O175/P175</f>
        <v>2.0455123995973904E-8</v>
      </c>
      <c r="R175" s="108">
        <f>Q175/N175</f>
        <v>6.7736600238964497E-11</v>
      </c>
      <c r="S175" s="109">
        <v>2</v>
      </c>
      <c r="T175" s="106">
        <f>S175*R175</f>
        <v>1.3547320047792899E-10</v>
      </c>
      <c r="U175" s="110">
        <f>T175+O175</f>
        <v>3.0132301280150421E-7</v>
      </c>
    </row>
    <row r="176" spans="12:21" x14ac:dyDescent="0.2">
      <c r="L176" s="105" t="s">
        <v>77</v>
      </c>
      <c r="M176" s="23">
        <v>298</v>
      </c>
      <c r="N176" s="104">
        <f t="shared" si="11"/>
        <v>301.98037580586146</v>
      </c>
      <c r="O176" s="106">
        <f>'[1]Production rates'!J290</f>
        <v>2.6810168088676089E-7</v>
      </c>
      <c r="P176" s="25">
        <f>'[1]Production rates'!H290</f>
        <v>15.593846153846155</v>
      </c>
      <c r="Q176" s="107">
        <f>O176/P176</f>
        <v>1.7192787349683757E-8</v>
      </c>
      <c r="R176" s="108">
        <f>Q176/N176</f>
        <v>5.6933459016345933E-11</v>
      </c>
      <c r="S176" s="109">
        <v>2</v>
      </c>
      <c r="T176" s="106">
        <f>S176*R176</f>
        <v>1.1386691803269187E-10</v>
      </c>
      <c r="U176" s="110">
        <f>T176+O176</f>
        <v>2.6821554780479358E-7</v>
      </c>
    </row>
    <row r="177" spans="12:21" x14ac:dyDescent="0.2">
      <c r="L177" s="105" t="s">
        <v>77</v>
      </c>
      <c r="M177" s="23">
        <v>313</v>
      </c>
      <c r="N177" s="104">
        <f t="shared" si="11"/>
        <v>301.98037580586146</v>
      </c>
      <c r="O177" s="106">
        <f>'[1]Production rates'!J291</f>
        <v>2.9491352499135408E-7</v>
      </c>
      <c r="P177" s="25">
        <f>'[1]Production rates'!H291</f>
        <v>15.593846153846155</v>
      </c>
      <c r="Q177" s="107">
        <f>O177/P177</f>
        <v>1.8912173563968049E-8</v>
      </c>
      <c r="R177" s="108">
        <f>Q177/N177</f>
        <v>6.2627160832882714E-11</v>
      </c>
      <c r="S177" s="109">
        <v>2</v>
      </c>
      <c r="T177" s="106">
        <f>S177*R177</f>
        <v>1.2525432166576543E-10</v>
      </c>
      <c r="U177" s="110">
        <f>T177+O177</f>
        <v>2.9503877931301985E-7</v>
      </c>
    </row>
    <row r="178" spans="12:21" x14ac:dyDescent="0.2">
      <c r="L178" s="105" t="s">
        <v>77</v>
      </c>
      <c r="M178" s="23">
        <v>336</v>
      </c>
      <c r="N178" s="104">
        <f t="shared" si="11"/>
        <v>301.98037580586146</v>
      </c>
      <c r="O178" s="106">
        <f>'[1]Production rates'!J292</f>
        <v>3.244431612224895E-7</v>
      </c>
      <c r="P178" s="25">
        <f>'[1]Production rates'!H292</f>
        <v>15.593846153846155</v>
      </c>
      <c r="Q178" s="107">
        <f>O178/P178</f>
        <v>2.0805845974212527E-8</v>
      </c>
      <c r="R178" s="108">
        <f>Q178/N178</f>
        <v>6.8898006761831058E-11</v>
      </c>
      <c r="S178" s="109">
        <v>2</v>
      </c>
      <c r="T178" s="106">
        <f>S178*R178</f>
        <v>1.3779601352366212E-10</v>
      </c>
      <c r="U178" s="110">
        <f>T178+O178</f>
        <v>3.2458095723601317E-7</v>
      </c>
    </row>
    <row r="179" spans="12:21" x14ac:dyDescent="0.2">
      <c r="L179" s="105" t="s">
        <v>78</v>
      </c>
      <c r="M179" s="23">
        <v>297</v>
      </c>
      <c r="N179" s="104">
        <f t="shared" si="11"/>
        <v>301.98037580586146</v>
      </c>
      <c r="O179" s="106">
        <f>'[1]Production rates'!J293</f>
        <v>8.705743360903574E-7</v>
      </c>
      <c r="P179" s="25">
        <f>'[1]Production rates'!H293</f>
        <v>12.782177215189876</v>
      </c>
      <c r="Q179" s="107">
        <f>O179/P179</f>
        <v>6.8108454564047071E-8</v>
      </c>
      <c r="R179" s="108">
        <f>Q179/N179</f>
        <v>2.2553933970806417E-10</v>
      </c>
      <c r="S179" s="109">
        <v>2</v>
      </c>
      <c r="T179" s="106">
        <f>S179*R179</f>
        <v>4.5107867941612833E-10</v>
      </c>
      <c r="U179" s="110">
        <f>T179+O179</f>
        <v>8.7102541476977356E-7</v>
      </c>
    </row>
    <row r="180" spans="12:21" x14ac:dyDescent="0.2">
      <c r="L180" s="105" t="s">
        <v>78</v>
      </c>
      <c r="M180" s="23">
        <v>313</v>
      </c>
      <c r="N180" s="104">
        <f t="shared" si="11"/>
        <v>301.98037580586146</v>
      </c>
      <c r="O180" s="106">
        <f>'[1]Production rates'!J294</f>
        <v>9.8759991029554691E-7</v>
      </c>
      <c r="P180" s="25">
        <f>'[1]Production rates'!H294</f>
        <v>12.782177215189876</v>
      </c>
      <c r="Q180" s="107">
        <f>O180/P180</f>
        <v>7.7263825533721982E-8</v>
      </c>
      <c r="R180" s="108">
        <f>Q180/N180</f>
        <v>2.5585710769296384E-10</v>
      </c>
      <c r="S180" s="109">
        <v>2</v>
      </c>
      <c r="T180" s="106">
        <f>S180*R180</f>
        <v>5.1171421538592767E-10</v>
      </c>
      <c r="U180" s="110">
        <f>T180+O180</f>
        <v>9.8811162451093275E-7</v>
      </c>
    </row>
    <row r="181" spans="12:21" x14ac:dyDescent="0.2">
      <c r="L181" s="105" t="s">
        <v>78</v>
      </c>
      <c r="M181" s="23">
        <v>336</v>
      </c>
      <c r="N181" s="104">
        <f t="shared" si="11"/>
        <v>301.98037580586146</v>
      </c>
      <c r="O181" s="106">
        <f>'[1]Production rates'!J295</f>
        <v>1.1469825138985008E-6</v>
      </c>
      <c r="P181" s="25">
        <f>'[1]Production rates'!H295</f>
        <v>12.782177215189876</v>
      </c>
      <c r="Q181" s="107">
        <f>O181/P181</f>
        <v>8.9732953517141687E-8</v>
      </c>
      <c r="R181" s="108">
        <f>Q181/N181</f>
        <v>2.9714829408262486E-10</v>
      </c>
      <c r="S181" s="109">
        <v>2</v>
      </c>
      <c r="T181" s="106">
        <f>S181*R181</f>
        <v>5.9429658816524972E-10</v>
      </c>
      <c r="U181" s="110">
        <f>T181+O181</f>
        <v>1.1475768104866659E-6</v>
      </c>
    </row>
    <row r="182" spans="12:21" x14ac:dyDescent="0.2">
      <c r="L182" s="105" t="s">
        <v>79</v>
      </c>
      <c r="M182" s="23">
        <v>297</v>
      </c>
      <c r="N182" s="104">
        <f t="shared" si="11"/>
        <v>301.98037580586146</v>
      </c>
      <c r="O182" s="106">
        <f>'[1]Production rates'!J296</f>
        <v>8.2421733014383991E-7</v>
      </c>
      <c r="P182" s="23">
        <f>'[1]Production rates'!H296</f>
        <v>13.720000000000002</v>
      </c>
      <c r="Q182" s="107">
        <f>O182/P182</f>
        <v>6.0074149427393565E-8</v>
      </c>
      <c r="R182" s="108">
        <f>Q182/N182</f>
        <v>1.9893395147641751E-10</v>
      </c>
      <c r="S182" s="109">
        <v>2</v>
      </c>
      <c r="T182" s="106">
        <f>S182*R182</f>
        <v>3.9786790295283502E-10</v>
      </c>
      <c r="U182" s="110">
        <f>T182+O182</f>
        <v>8.2461519804679273E-7</v>
      </c>
    </row>
    <row r="183" spans="12:21" x14ac:dyDescent="0.2">
      <c r="L183" s="105" t="s">
        <v>79</v>
      </c>
      <c r="M183" s="23">
        <v>313</v>
      </c>
      <c r="N183" s="104">
        <f t="shared" si="11"/>
        <v>301.98037580586146</v>
      </c>
      <c r="O183" s="106">
        <f>'[1]Production rates'!J297</f>
        <v>9.4133445433955543E-7</v>
      </c>
      <c r="P183" s="23">
        <f>'[1]Production rates'!H297</f>
        <v>13.720000000000002</v>
      </c>
      <c r="Q183" s="107">
        <f>O183/P183</f>
        <v>6.8610382969355344E-8</v>
      </c>
      <c r="R183" s="108">
        <f>Q183/N183</f>
        <v>2.2720146230119239E-10</v>
      </c>
      <c r="S183" s="109">
        <v>2</v>
      </c>
      <c r="T183" s="106">
        <f>S183*R183</f>
        <v>4.5440292460238478E-10</v>
      </c>
      <c r="U183" s="110">
        <f>T183+O183</f>
        <v>9.4178885726415776E-7</v>
      </c>
    </row>
    <row r="184" spans="12:21" x14ac:dyDescent="0.2">
      <c r="L184" s="105" t="s">
        <v>79</v>
      </c>
      <c r="M184" s="23">
        <v>336</v>
      </c>
      <c r="N184" s="104">
        <f t="shared" si="11"/>
        <v>301.98037580586146</v>
      </c>
      <c r="O184" s="106">
        <f>'[1]Production rates'!J298</f>
        <v>1.0616204511684438E-6</v>
      </c>
      <c r="P184" s="23">
        <f>'[1]Production rates'!H298</f>
        <v>13.720000000000002</v>
      </c>
      <c r="Q184" s="107">
        <f>O184/P184</f>
        <v>7.7377583904405509E-8</v>
      </c>
      <c r="R184" s="108">
        <f>Q184/N184</f>
        <v>2.5623381551836456E-10</v>
      </c>
      <c r="S184" s="109">
        <v>2</v>
      </c>
      <c r="T184" s="106">
        <f>S184*R184</f>
        <v>5.1246763103672912E-10</v>
      </c>
      <c r="U184" s="110">
        <f>T184+O184</f>
        <v>1.0621329187994805E-6</v>
      </c>
    </row>
    <row r="185" spans="12:21" x14ac:dyDescent="0.2">
      <c r="L185" s="105" t="s">
        <v>80</v>
      </c>
      <c r="M185" s="23">
        <v>297</v>
      </c>
      <c r="N185" s="104">
        <f t="shared" si="11"/>
        <v>301.98037580586146</v>
      </c>
      <c r="O185" s="106">
        <f>'[1]Production rates'!J299</f>
        <v>3.3310546442958018E-7</v>
      </c>
      <c r="P185" s="25">
        <f>'[1]Production rates'!H299</f>
        <v>15.316531645569622</v>
      </c>
      <c r="Q185" s="107">
        <f>O185/P185</f>
        <v>2.1748100166393249E-8</v>
      </c>
      <c r="R185" s="108">
        <f>Q185/N185</f>
        <v>7.2018256512054838E-11</v>
      </c>
      <c r="S185" s="109">
        <v>2</v>
      </c>
      <c r="T185" s="106">
        <f>S185*R185</f>
        <v>1.4403651302410968E-10</v>
      </c>
      <c r="U185" s="110">
        <f>T185+O185</f>
        <v>3.3324950094260429E-7</v>
      </c>
    </row>
    <row r="186" spans="12:21" x14ac:dyDescent="0.2">
      <c r="L186" s="105" t="s">
        <v>80</v>
      </c>
      <c r="M186" s="23">
        <v>313</v>
      </c>
      <c r="N186" s="104">
        <f t="shared" si="11"/>
        <v>301.98037580586146</v>
      </c>
      <c r="O186" s="106">
        <f>'[1]Production rates'!J300</f>
        <v>3.8119733354599644E-7</v>
      </c>
      <c r="P186" s="25">
        <f>'[1]Production rates'!H300</f>
        <v>15.316531645569622</v>
      </c>
      <c r="Q186" s="107">
        <f>O186/P186</f>
        <v>2.4887966960604918E-8</v>
      </c>
      <c r="R186" s="108">
        <f>Q186/N186</f>
        <v>8.241584206983373E-11</v>
      </c>
      <c r="S186" s="109">
        <v>2</v>
      </c>
      <c r="T186" s="106">
        <f>S186*R186</f>
        <v>1.6483168413966746E-10</v>
      </c>
      <c r="U186" s="110">
        <f>T186+O186</f>
        <v>3.8136216523013609E-7</v>
      </c>
    </row>
    <row r="187" spans="12:21" x14ac:dyDescent="0.2">
      <c r="L187" s="105" t="s">
        <v>80</v>
      </c>
      <c r="M187" s="23">
        <v>336</v>
      </c>
      <c r="N187" s="104">
        <f t="shared" si="11"/>
        <v>301.98037580586146</v>
      </c>
      <c r="O187" s="106">
        <f>'[1]Production rates'!J301</f>
        <v>4.3711130107308908E-7</v>
      </c>
      <c r="P187" s="25">
        <f>'[1]Production rates'!H301</f>
        <v>15.316531645569622</v>
      </c>
      <c r="Q187" s="107">
        <f>O187/P187</f>
        <v>2.8538530209580807E-8</v>
      </c>
      <c r="R187" s="108">
        <f>Q187/N187</f>
        <v>9.4504585383812451E-11</v>
      </c>
      <c r="S187" s="109">
        <v>2</v>
      </c>
      <c r="T187" s="106">
        <f>S187*R187</f>
        <v>1.890091707676249E-10</v>
      </c>
      <c r="U187" s="110">
        <f>T187+O187</f>
        <v>4.373003102438567E-7</v>
      </c>
    </row>
    <row r="188" spans="12:21" x14ac:dyDescent="0.2">
      <c r="L188" s="105" t="s">
        <v>81</v>
      </c>
      <c r="M188" s="23">
        <v>297</v>
      </c>
      <c r="N188" s="104">
        <f t="shared" si="11"/>
        <v>301.98037580586146</v>
      </c>
      <c r="O188" s="106">
        <f>'[1]Production rates'!J302</f>
        <v>4.1258757066785836E-7</v>
      </c>
      <c r="P188" s="25">
        <f>'[1]Production rates'!H302</f>
        <v>14.114790874524715</v>
      </c>
      <c r="Q188" s="107">
        <f>O188/P188</f>
        <v>2.923086670823604E-8</v>
      </c>
      <c r="R188" s="108">
        <f>Q188/N188</f>
        <v>9.6797239324677561E-11</v>
      </c>
      <c r="S188" s="109">
        <v>2</v>
      </c>
      <c r="T188" s="106">
        <f>S188*R188</f>
        <v>1.9359447864935512E-10</v>
      </c>
      <c r="U188" s="110">
        <f>T188+O188</f>
        <v>4.127811651465077E-7</v>
      </c>
    </row>
    <row r="189" spans="12:21" x14ac:dyDescent="0.2">
      <c r="L189" s="105" t="s">
        <v>81</v>
      </c>
      <c r="M189" s="23">
        <v>313</v>
      </c>
      <c r="N189" s="104">
        <f t="shared" si="11"/>
        <v>301.98037580586146</v>
      </c>
      <c r="O189" s="106">
        <f>'[1]Production rates'!J303</f>
        <v>4.4929294788256298E-7</v>
      </c>
      <c r="P189" s="25">
        <f>'[1]Production rates'!H303</f>
        <v>14.114790874524715</v>
      </c>
      <c r="Q189" s="107">
        <f>O189/P189</f>
        <v>3.1831357040753316E-8</v>
      </c>
      <c r="R189" s="108">
        <f>Q189/N189</f>
        <v>1.0540869404446734E-10</v>
      </c>
      <c r="S189" s="109">
        <v>2</v>
      </c>
      <c r="T189" s="106">
        <f>S189*R189</f>
        <v>2.1081738808893468E-10</v>
      </c>
      <c r="U189" s="110">
        <f>T189+O189</f>
        <v>4.495037652706519E-7</v>
      </c>
    </row>
    <row r="190" spans="12:21" x14ac:dyDescent="0.2">
      <c r="L190" s="105" t="s">
        <v>81</v>
      </c>
      <c r="M190" s="23">
        <v>336</v>
      </c>
      <c r="N190" s="104">
        <f t="shared" si="11"/>
        <v>301.98037580586146</v>
      </c>
      <c r="O190" s="106">
        <f>'[1]Production rates'!J304</f>
        <v>4.7843224747253599E-7</v>
      </c>
      <c r="P190" s="25">
        <f>'[1]Production rates'!H304</f>
        <v>14.114790874524715</v>
      </c>
      <c r="Q190" s="107">
        <f>O190/P190</f>
        <v>3.3895808427175596E-8</v>
      </c>
      <c r="R190" s="108">
        <f>Q190/N190</f>
        <v>1.1224507002059859E-10</v>
      </c>
      <c r="S190" s="109">
        <v>2</v>
      </c>
      <c r="T190" s="106">
        <f>S190*R190</f>
        <v>2.2449014004119718E-10</v>
      </c>
      <c r="U190" s="110">
        <f>T190+O190</f>
        <v>4.7865673761257724E-7</v>
      </c>
    </row>
    <row r="191" spans="12:21" x14ac:dyDescent="0.2">
      <c r="L191" s="105" t="s">
        <v>82</v>
      </c>
      <c r="M191" s="23">
        <v>297</v>
      </c>
      <c r="N191" s="104">
        <f t="shared" si="11"/>
        <v>301.98037580586146</v>
      </c>
      <c r="O191" s="106">
        <f>'[1]Production rates'!J305</f>
        <v>8.8617267872402648E-7</v>
      </c>
      <c r="P191" s="23">
        <f>'[1]Production rates'!H305</f>
        <v>14.930000000000003</v>
      </c>
      <c r="Q191" s="107">
        <f>O191/P191</f>
        <v>5.9355169372004438E-8</v>
      </c>
      <c r="R191" s="108">
        <f>Q191/N191</f>
        <v>1.9655306810454123E-10</v>
      </c>
      <c r="S191" s="109">
        <v>2</v>
      </c>
      <c r="T191" s="106">
        <f>S191*R191</f>
        <v>3.9310613620908246E-10</v>
      </c>
      <c r="U191" s="110">
        <f>T191+O191</f>
        <v>8.8656578486023553E-7</v>
      </c>
    </row>
    <row r="192" spans="12:21" x14ac:dyDescent="0.2">
      <c r="L192" s="105" t="s">
        <v>82</v>
      </c>
      <c r="M192" s="23">
        <v>313</v>
      </c>
      <c r="N192" s="104">
        <f t="shared" si="11"/>
        <v>301.98037580586146</v>
      </c>
      <c r="O192" s="106">
        <f>'[1]Production rates'!J306</f>
        <v>9.5331275653100066E-7</v>
      </c>
      <c r="P192" s="23">
        <f>'[1]Production rates'!H306</f>
        <v>14.930000000000003</v>
      </c>
      <c r="Q192" s="107">
        <f>O192/P192</f>
        <v>6.3852160517816512E-8</v>
      </c>
      <c r="R192" s="108">
        <f>Q192/N192</f>
        <v>2.1144473493491538E-10</v>
      </c>
      <c r="S192" s="109">
        <v>2</v>
      </c>
      <c r="T192" s="106">
        <f>S192*R192</f>
        <v>4.2288946986983077E-10</v>
      </c>
      <c r="U192" s="110">
        <f>T192+O192</f>
        <v>9.5373564600087054E-7</v>
      </c>
    </row>
    <row r="193" spans="12:21" x14ac:dyDescent="0.2">
      <c r="L193" s="105" t="s">
        <v>82</v>
      </c>
      <c r="M193" s="23">
        <v>336</v>
      </c>
      <c r="N193" s="104">
        <f t="shared" si="11"/>
        <v>301.98037580586146</v>
      </c>
      <c r="O193" s="106">
        <f>'[1]Production rates'!J307</f>
        <v>1.0821049537869015E-6</v>
      </c>
      <c r="P193" s="23">
        <f>'[1]Production rates'!H307</f>
        <v>14.930000000000003</v>
      </c>
      <c r="Q193" s="107">
        <f>O193/P193</f>
        <v>7.2478563549022192E-8</v>
      </c>
      <c r="R193" s="108">
        <f>Q193/N193</f>
        <v>2.4001083963024654E-10</v>
      </c>
      <c r="S193" s="109">
        <v>2</v>
      </c>
      <c r="T193" s="106">
        <f>S193*R193</f>
        <v>4.8002167926049309E-10</v>
      </c>
      <c r="U193" s="110">
        <f>T193+O193</f>
        <v>1.0825849754661621E-6</v>
      </c>
    </row>
    <row r="308" spans="12:21" x14ac:dyDescent="0.2">
      <c r="L308" s="95"/>
      <c r="M308" s="95"/>
      <c r="N308" s="114"/>
      <c r="O308" s="115"/>
      <c r="P308" s="116"/>
      <c r="Q308" s="117"/>
      <c r="R308" s="118"/>
      <c r="S308" s="119"/>
      <c r="T308" s="115"/>
      <c r="U308" s="120"/>
    </row>
    <row r="309" spans="12:21" x14ac:dyDescent="0.2">
      <c r="L309" s="95"/>
      <c r="M309" s="95"/>
      <c r="N309" s="114"/>
      <c r="O309" s="115"/>
      <c r="P309" s="116"/>
      <c r="Q309" s="117"/>
      <c r="R309" s="118"/>
      <c r="S309" s="119"/>
      <c r="T309" s="115"/>
      <c r="U309" s="120"/>
    </row>
    <row r="310" spans="12:21" x14ac:dyDescent="0.2">
      <c r="L310" s="95"/>
      <c r="M310" s="95"/>
      <c r="N310" s="114"/>
      <c r="O310" s="115"/>
      <c r="P310" s="116"/>
      <c r="Q310" s="117"/>
      <c r="R310" s="118"/>
      <c r="S310" s="119"/>
      <c r="T310" s="115"/>
      <c r="U310" s="120"/>
    </row>
    <row r="311" spans="12:21" x14ac:dyDescent="0.2">
      <c r="L311" s="95"/>
      <c r="M311" s="95"/>
      <c r="N311" s="114"/>
      <c r="O311" s="115"/>
      <c r="P311" s="116"/>
      <c r="Q311" s="117"/>
      <c r="R311" s="118"/>
      <c r="S311" s="119"/>
      <c r="T311" s="115"/>
      <c r="U311" s="120"/>
    </row>
    <row r="312" spans="12:21" x14ac:dyDescent="0.2">
      <c r="L312" s="95"/>
      <c r="M312" s="95"/>
      <c r="N312" s="114"/>
      <c r="O312" s="115"/>
      <c r="P312" s="116"/>
      <c r="Q312" s="117"/>
      <c r="R312" s="118"/>
      <c r="S312" s="119"/>
      <c r="T312" s="115"/>
      <c r="U312" s="120"/>
    </row>
    <row r="313" spans="12:21" x14ac:dyDescent="0.2">
      <c r="L313" s="95"/>
      <c r="M313" s="95"/>
      <c r="N313" s="114"/>
      <c r="O313" s="115"/>
      <c r="P313" s="116"/>
      <c r="Q313" s="117"/>
      <c r="R313" s="118"/>
      <c r="S313" s="119"/>
      <c r="T313" s="115"/>
      <c r="U313" s="120"/>
    </row>
    <row r="314" spans="12:21" x14ac:dyDescent="0.2">
      <c r="L314" s="95"/>
      <c r="M314" s="95"/>
      <c r="N314" s="114"/>
      <c r="O314" s="115"/>
      <c r="P314" s="95"/>
      <c r="Q314" s="117"/>
      <c r="R314" s="118"/>
      <c r="S314" s="119"/>
      <c r="T314" s="115"/>
      <c r="U314" s="120"/>
    </row>
    <row r="315" spans="12:21" x14ac:dyDescent="0.2">
      <c r="L315" s="95"/>
      <c r="M315" s="95"/>
      <c r="N315" s="114"/>
      <c r="O315" s="115"/>
      <c r="P315" s="95"/>
      <c r="Q315" s="117"/>
      <c r="R315" s="118"/>
      <c r="S315" s="119"/>
      <c r="T315" s="115"/>
      <c r="U315" s="120"/>
    </row>
    <row r="316" spans="12:21" x14ac:dyDescent="0.2">
      <c r="L316" s="95"/>
      <c r="M316" s="95"/>
      <c r="N316" s="114"/>
      <c r="O316" s="115"/>
      <c r="P316" s="95"/>
      <c r="Q316" s="117"/>
      <c r="R316" s="118"/>
      <c r="S316" s="119"/>
      <c r="T316" s="115"/>
      <c r="U316" s="120"/>
    </row>
    <row r="317" spans="12:21" x14ac:dyDescent="0.2">
      <c r="L317" s="95"/>
      <c r="M317" s="95"/>
      <c r="N317" s="114"/>
      <c r="O317" s="115"/>
      <c r="P317" s="116"/>
      <c r="Q317" s="117"/>
      <c r="R317" s="118"/>
      <c r="S317" s="119"/>
      <c r="T317" s="115"/>
      <c r="U317" s="120"/>
    </row>
    <row r="318" spans="12:21" x14ac:dyDescent="0.2">
      <c r="L318" s="95"/>
      <c r="M318" s="95"/>
      <c r="N318" s="114"/>
      <c r="O318" s="115"/>
      <c r="P318" s="116"/>
      <c r="Q318" s="117"/>
      <c r="R318" s="118"/>
      <c r="S318" s="119"/>
      <c r="T318" s="115"/>
      <c r="U318" s="120"/>
    </row>
    <row r="319" spans="12:21" x14ac:dyDescent="0.2">
      <c r="L319" s="95"/>
      <c r="M319" s="95"/>
      <c r="N319" s="114"/>
      <c r="O319" s="115"/>
      <c r="P319" s="116"/>
      <c r="Q319" s="117"/>
      <c r="R319" s="118"/>
      <c r="S319" s="119"/>
      <c r="T319" s="115"/>
      <c r="U319" s="120"/>
    </row>
    <row r="320" spans="12:21" x14ac:dyDescent="0.2">
      <c r="L320" s="95"/>
      <c r="M320" s="95"/>
      <c r="N320" s="114"/>
      <c r="O320" s="115"/>
      <c r="P320" s="116"/>
      <c r="Q320" s="117"/>
      <c r="R320" s="118"/>
      <c r="S320" s="119"/>
      <c r="T320" s="115"/>
      <c r="U320" s="120"/>
    </row>
    <row r="321" spans="12:21" x14ac:dyDescent="0.2">
      <c r="L321" s="95"/>
      <c r="M321" s="95"/>
      <c r="N321" s="114"/>
      <c r="O321" s="115"/>
      <c r="P321" s="116"/>
      <c r="Q321" s="117"/>
      <c r="R321" s="118"/>
      <c r="S321" s="119"/>
      <c r="T321" s="115"/>
      <c r="U321" s="120"/>
    </row>
    <row r="322" spans="12:21" x14ac:dyDescent="0.2">
      <c r="L322" s="95"/>
      <c r="M322" s="95"/>
      <c r="N322" s="114"/>
      <c r="O322" s="115"/>
      <c r="P322" s="116"/>
      <c r="Q322" s="117"/>
      <c r="R322" s="118"/>
      <c r="S322" s="119"/>
      <c r="T322" s="115"/>
      <c r="U322" s="120"/>
    </row>
    <row r="323" spans="12:21" x14ac:dyDescent="0.2">
      <c r="L323" s="95"/>
      <c r="M323" s="95"/>
      <c r="N323" s="114"/>
      <c r="O323" s="115"/>
      <c r="P323" s="95"/>
      <c r="Q323" s="117"/>
      <c r="R323" s="118"/>
      <c r="S323" s="119"/>
      <c r="T323" s="115"/>
      <c r="U323" s="120"/>
    </row>
    <row r="324" spans="12:21" x14ac:dyDescent="0.2">
      <c r="L324" s="95"/>
      <c r="M324" s="95"/>
      <c r="N324" s="114"/>
      <c r="O324" s="115"/>
      <c r="P324" s="95"/>
      <c r="Q324" s="117"/>
      <c r="R324" s="118"/>
      <c r="S324" s="119"/>
      <c r="T324" s="115"/>
      <c r="U324" s="120"/>
    </row>
    <row r="325" spans="12:21" x14ac:dyDescent="0.2">
      <c r="L325" s="95"/>
      <c r="M325" s="95"/>
      <c r="N325" s="114"/>
      <c r="O325" s="115"/>
      <c r="P325" s="95"/>
      <c r="Q325" s="117"/>
      <c r="R325" s="118"/>
      <c r="S325" s="119"/>
      <c r="T325" s="115"/>
      <c r="U325" s="120"/>
    </row>
    <row r="326" spans="12:21" x14ac:dyDescent="0.2">
      <c r="L326" s="95"/>
      <c r="M326" s="95"/>
      <c r="N326" s="114"/>
      <c r="O326" s="115"/>
      <c r="P326" s="116"/>
      <c r="Q326" s="117"/>
      <c r="R326" s="118"/>
      <c r="S326" s="119"/>
      <c r="T326" s="115"/>
      <c r="U326" s="120"/>
    </row>
    <row r="327" spans="12:21" x14ac:dyDescent="0.2">
      <c r="L327" s="95"/>
      <c r="M327" s="95"/>
      <c r="N327" s="114"/>
      <c r="O327" s="115"/>
      <c r="P327" s="116"/>
      <c r="Q327" s="117"/>
      <c r="R327" s="118"/>
      <c r="S327" s="119"/>
      <c r="T327" s="115"/>
      <c r="U327" s="120"/>
    </row>
    <row r="328" spans="12:21" x14ac:dyDescent="0.2">
      <c r="L328" s="95"/>
      <c r="M328" s="95"/>
      <c r="N328" s="114"/>
      <c r="O328" s="115"/>
      <c r="P328" s="116"/>
      <c r="Q328" s="117"/>
      <c r="R328" s="118"/>
      <c r="S328" s="119"/>
      <c r="T328" s="115"/>
      <c r="U328" s="120"/>
    </row>
    <row r="329" spans="12:21" x14ac:dyDescent="0.2">
      <c r="L329" s="95"/>
      <c r="M329" s="95"/>
      <c r="N329" s="114"/>
      <c r="O329" s="115"/>
      <c r="P329" s="116"/>
      <c r="Q329" s="117"/>
      <c r="R329" s="118"/>
      <c r="S329" s="119"/>
      <c r="T329" s="115"/>
      <c r="U329" s="120"/>
    </row>
    <row r="330" spans="12:21" x14ac:dyDescent="0.2">
      <c r="L330" s="95"/>
      <c r="M330" s="95"/>
      <c r="N330" s="114"/>
      <c r="O330" s="115"/>
      <c r="P330" s="116"/>
      <c r="Q330" s="117"/>
      <c r="R330" s="118"/>
      <c r="S330" s="119"/>
      <c r="T330" s="115"/>
      <c r="U330" s="120"/>
    </row>
    <row r="331" spans="12:21" x14ac:dyDescent="0.2">
      <c r="L331" s="95"/>
      <c r="M331" s="95"/>
      <c r="N331" s="114"/>
      <c r="O331" s="115"/>
      <c r="P331" s="116"/>
      <c r="Q331" s="117"/>
      <c r="R331" s="118"/>
      <c r="S331" s="119"/>
      <c r="T331" s="115"/>
      <c r="U331" s="120"/>
    </row>
    <row r="332" spans="12:21" x14ac:dyDescent="0.2">
      <c r="L332" s="95"/>
      <c r="M332" s="95"/>
      <c r="N332" s="114"/>
      <c r="O332" s="115"/>
      <c r="P332" s="95"/>
      <c r="Q332" s="117"/>
      <c r="R332" s="118"/>
      <c r="S332" s="119"/>
      <c r="T332" s="115"/>
      <c r="U332" s="120"/>
    </row>
    <row r="333" spans="12:21" x14ac:dyDescent="0.2">
      <c r="L333" s="95"/>
      <c r="M333" s="95"/>
      <c r="N333" s="114"/>
      <c r="O333" s="115"/>
      <c r="P333" s="95"/>
      <c r="Q333" s="117"/>
      <c r="R333" s="118"/>
      <c r="S333" s="119"/>
      <c r="T333" s="115"/>
      <c r="U333" s="120"/>
    </row>
    <row r="334" spans="12:21" x14ac:dyDescent="0.2">
      <c r="L334" s="95"/>
      <c r="M334" s="95"/>
      <c r="N334" s="114"/>
      <c r="O334" s="115"/>
      <c r="P334" s="95"/>
      <c r="Q334" s="117"/>
      <c r="R334" s="118"/>
      <c r="S334" s="119"/>
      <c r="T334" s="115"/>
      <c r="U334" s="120"/>
    </row>
    <row r="335" spans="12:21" x14ac:dyDescent="0.2">
      <c r="L335" s="95"/>
      <c r="M335" s="95"/>
      <c r="N335" s="114"/>
      <c r="O335" s="115"/>
      <c r="P335" s="116"/>
      <c r="Q335" s="117"/>
      <c r="R335" s="118"/>
      <c r="S335" s="119"/>
      <c r="T335" s="115"/>
      <c r="U335" s="120"/>
    </row>
    <row r="336" spans="12:21" x14ac:dyDescent="0.2">
      <c r="L336" s="95"/>
      <c r="M336" s="95"/>
      <c r="N336" s="114"/>
      <c r="O336" s="115"/>
      <c r="P336" s="116"/>
      <c r="Q336" s="117"/>
      <c r="R336" s="118"/>
      <c r="S336" s="119"/>
      <c r="T336" s="115"/>
      <c r="U336" s="120"/>
    </row>
    <row r="337" spans="12:21" x14ac:dyDescent="0.2">
      <c r="L337" s="95"/>
      <c r="M337" s="95"/>
      <c r="N337" s="114"/>
      <c r="O337" s="115"/>
      <c r="P337" s="116"/>
      <c r="Q337" s="117"/>
      <c r="R337" s="118"/>
      <c r="S337" s="119"/>
      <c r="T337" s="115"/>
      <c r="U337" s="120"/>
    </row>
    <row r="338" spans="12:21" x14ac:dyDescent="0.2">
      <c r="L338" s="95"/>
      <c r="M338" s="95"/>
      <c r="N338" s="114"/>
      <c r="O338" s="115"/>
      <c r="P338" s="116"/>
      <c r="Q338" s="117"/>
      <c r="R338" s="118"/>
      <c r="S338" s="119"/>
      <c r="T338" s="115"/>
      <c r="U338" s="120"/>
    </row>
    <row r="339" spans="12:21" x14ac:dyDescent="0.2">
      <c r="L339" s="95"/>
      <c r="M339" s="95"/>
      <c r="N339" s="114"/>
      <c r="O339" s="115"/>
      <c r="P339" s="116"/>
      <c r="Q339" s="117"/>
      <c r="R339" s="118"/>
      <c r="S339" s="119"/>
      <c r="T339" s="115"/>
      <c r="U339" s="120"/>
    </row>
    <row r="340" spans="12:21" x14ac:dyDescent="0.2">
      <c r="L340" s="95"/>
      <c r="M340" s="95"/>
      <c r="N340" s="114"/>
      <c r="O340" s="115"/>
      <c r="P340" s="116"/>
      <c r="Q340" s="117"/>
      <c r="R340" s="118"/>
      <c r="S340" s="119"/>
      <c r="T340" s="115"/>
      <c r="U340" s="120"/>
    </row>
    <row r="341" spans="12:21" x14ac:dyDescent="0.2">
      <c r="L341" s="95"/>
      <c r="M341" s="95"/>
      <c r="N341" s="114"/>
      <c r="O341" s="115"/>
      <c r="P341" s="95"/>
      <c r="Q341" s="117"/>
      <c r="R341" s="118"/>
      <c r="S341" s="119"/>
      <c r="T341" s="115"/>
      <c r="U341" s="120"/>
    </row>
    <row r="342" spans="12:21" x14ac:dyDescent="0.2">
      <c r="L342" s="95"/>
      <c r="M342" s="95"/>
      <c r="N342" s="114"/>
      <c r="O342" s="115"/>
      <c r="P342" s="95"/>
      <c r="Q342" s="117"/>
      <c r="R342" s="118"/>
      <c r="S342" s="119"/>
      <c r="T342" s="115"/>
      <c r="U342" s="120"/>
    </row>
    <row r="343" spans="12:21" x14ac:dyDescent="0.2">
      <c r="L343" s="95"/>
      <c r="M343" s="95"/>
      <c r="N343" s="114"/>
      <c r="O343" s="115"/>
      <c r="P343" s="95"/>
      <c r="Q343" s="117"/>
      <c r="R343" s="118"/>
      <c r="S343" s="119"/>
      <c r="T343" s="115"/>
      <c r="U343" s="120"/>
    </row>
    <row r="344" spans="12:21" x14ac:dyDescent="0.2">
      <c r="L344" s="95"/>
      <c r="M344" s="95"/>
      <c r="N344" s="114"/>
      <c r="O344" s="115"/>
      <c r="P344" s="116"/>
      <c r="Q344" s="117"/>
      <c r="R344" s="118"/>
      <c r="S344" s="119"/>
      <c r="T344" s="115"/>
      <c r="U344" s="120"/>
    </row>
    <row r="345" spans="12:21" x14ac:dyDescent="0.2">
      <c r="L345" s="95"/>
      <c r="M345" s="95"/>
      <c r="N345" s="114"/>
      <c r="O345" s="115"/>
      <c r="P345" s="116"/>
      <c r="Q345" s="117"/>
      <c r="R345" s="118"/>
      <c r="S345" s="119"/>
      <c r="T345" s="115"/>
      <c r="U345" s="120"/>
    </row>
    <row r="346" spans="12:21" x14ac:dyDescent="0.2">
      <c r="L346" s="95"/>
      <c r="M346" s="95"/>
      <c r="N346" s="114"/>
      <c r="O346" s="115"/>
      <c r="P346" s="116"/>
      <c r="Q346" s="117"/>
      <c r="R346" s="118"/>
      <c r="S346" s="119"/>
      <c r="T346" s="115"/>
      <c r="U346" s="120"/>
    </row>
    <row r="347" spans="12:21" x14ac:dyDescent="0.2">
      <c r="L347" s="95"/>
      <c r="M347" s="95"/>
      <c r="N347" s="114"/>
      <c r="O347" s="115"/>
      <c r="P347" s="95"/>
      <c r="Q347" s="117"/>
      <c r="R347" s="118"/>
      <c r="S347" s="119"/>
      <c r="T347" s="115"/>
      <c r="U347" s="120"/>
    </row>
    <row r="348" spans="12:21" x14ac:dyDescent="0.2">
      <c r="L348" s="95"/>
      <c r="M348" s="95"/>
      <c r="N348" s="114"/>
      <c r="O348" s="115"/>
      <c r="P348" s="95"/>
      <c r="Q348" s="117"/>
      <c r="R348" s="118"/>
      <c r="S348" s="119"/>
      <c r="T348" s="115"/>
      <c r="U348" s="120"/>
    </row>
    <row r="349" spans="12:21" x14ac:dyDescent="0.2">
      <c r="L349" s="95"/>
      <c r="M349" s="95"/>
      <c r="N349" s="114"/>
      <c r="O349" s="115"/>
      <c r="P349" s="95"/>
      <c r="Q349" s="117"/>
      <c r="R349" s="118"/>
      <c r="S349" s="119"/>
      <c r="T349" s="115"/>
      <c r="U349" s="120"/>
    </row>
    <row r="350" spans="12:21" x14ac:dyDescent="0.2">
      <c r="L350" s="95"/>
      <c r="M350" s="95"/>
      <c r="N350" s="114"/>
      <c r="O350" s="115"/>
      <c r="P350" s="116"/>
      <c r="Q350" s="117"/>
      <c r="R350" s="118"/>
      <c r="S350" s="119"/>
      <c r="T350" s="115"/>
      <c r="U350" s="120"/>
    </row>
    <row r="351" spans="12:21" x14ac:dyDescent="0.2">
      <c r="L351" s="95"/>
      <c r="M351" s="95"/>
      <c r="N351" s="114"/>
      <c r="O351" s="115"/>
      <c r="P351" s="116"/>
      <c r="Q351" s="117"/>
      <c r="R351" s="118"/>
      <c r="S351" s="119"/>
      <c r="T351" s="115"/>
      <c r="U351" s="120"/>
    </row>
    <row r="352" spans="12:21" x14ac:dyDescent="0.2">
      <c r="L352" s="95"/>
      <c r="M352" s="95"/>
      <c r="N352" s="114"/>
      <c r="O352" s="115"/>
      <c r="P352" s="116"/>
      <c r="Q352" s="117"/>
      <c r="R352" s="118"/>
      <c r="S352" s="119"/>
      <c r="T352" s="115"/>
      <c r="U352" s="120"/>
    </row>
    <row r="353" spans="12:21" x14ac:dyDescent="0.2">
      <c r="L353" s="95"/>
      <c r="M353" s="95"/>
      <c r="N353" s="114"/>
      <c r="O353" s="115"/>
      <c r="P353" s="116"/>
      <c r="Q353" s="117"/>
      <c r="R353" s="118"/>
      <c r="S353" s="119"/>
      <c r="T353" s="115"/>
      <c r="U353" s="120"/>
    </row>
    <row r="354" spans="12:21" x14ac:dyDescent="0.2">
      <c r="L354" s="95"/>
      <c r="M354" s="95"/>
      <c r="N354" s="114"/>
      <c r="O354" s="115"/>
      <c r="P354" s="116"/>
      <c r="Q354" s="117"/>
      <c r="R354" s="118"/>
      <c r="S354" s="119"/>
      <c r="T354" s="115"/>
      <c r="U354" s="120"/>
    </row>
    <row r="355" spans="12:21" x14ac:dyDescent="0.2">
      <c r="L355" s="95"/>
      <c r="M355" s="95"/>
      <c r="N355" s="114"/>
      <c r="O355" s="115"/>
      <c r="P355" s="116"/>
      <c r="Q355" s="117"/>
      <c r="R355" s="118"/>
      <c r="S355" s="119"/>
      <c r="T355" s="115"/>
      <c r="U355" s="120"/>
    </row>
    <row r="356" spans="12:21" x14ac:dyDescent="0.2">
      <c r="L356" s="95"/>
      <c r="M356" s="95"/>
      <c r="N356" s="114"/>
      <c r="O356" s="115"/>
      <c r="P356" s="116"/>
      <c r="Q356" s="117"/>
      <c r="R356" s="118"/>
      <c r="S356" s="119"/>
      <c r="T356" s="115"/>
      <c r="U356" s="120"/>
    </row>
    <row r="357" spans="12:21" x14ac:dyDescent="0.2">
      <c r="L357" s="95"/>
      <c r="M357" s="95"/>
      <c r="N357" s="114"/>
      <c r="O357" s="115"/>
      <c r="P357" s="116"/>
      <c r="Q357" s="117"/>
      <c r="R357" s="118"/>
      <c r="S357" s="119"/>
      <c r="T357" s="115"/>
      <c r="U357" s="120"/>
    </row>
    <row r="358" spans="12:21" x14ac:dyDescent="0.2">
      <c r="L358" s="95"/>
      <c r="M358" s="95"/>
      <c r="N358" s="114"/>
      <c r="O358" s="115"/>
      <c r="P358" s="116"/>
      <c r="Q358" s="117"/>
      <c r="R358" s="118"/>
      <c r="S358" s="119"/>
      <c r="T358" s="115"/>
      <c r="U358" s="120"/>
    </row>
    <row r="359" spans="12:21" x14ac:dyDescent="0.2">
      <c r="L359" s="95"/>
      <c r="M359" s="95"/>
      <c r="N359" s="114"/>
      <c r="O359" s="115"/>
      <c r="P359" s="95"/>
      <c r="Q359" s="117"/>
      <c r="R359" s="118"/>
      <c r="S359" s="119"/>
      <c r="T359" s="115"/>
      <c r="U359" s="120"/>
    </row>
    <row r="360" spans="12:21" x14ac:dyDescent="0.2">
      <c r="L360" s="95"/>
      <c r="M360" s="95"/>
      <c r="N360" s="114"/>
      <c r="O360" s="115"/>
      <c r="P360" s="95"/>
      <c r="Q360" s="117"/>
      <c r="R360" s="118"/>
      <c r="S360" s="119"/>
      <c r="T360" s="115"/>
      <c r="U360" s="120"/>
    </row>
    <row r="361" spans="12:21" x14ac:dyDescent="0.2">
      <c r="L361" s="95"/>
      <c r="M361" s="95"/>
      <c r="N361" s="114"/>
      <c r="O361" s="115"/>
      <c r="P361" s="95"/>
      <c r="Q361" s="117"/>
      <c r="R361" s="118"/>
      <c r="S361" s="119"/>
      <c r="T361" s="115"/>
      <c r="U361" s="120"/>
    </row>
    <row r="362" spans="12:21" x14ac:dyDescent="0.2">
      <c r="L362" s="95"/>
      <c r="M362" s="95"/>
      <c r="N362" s="114"/>
      <c r="O362" s="115"/>
      <c r="P362" s="95"/>
      <c r="Q362" s="117"/>
      <c r="R362" s="118"/>
      <c r="S362" s="119"/>
      <c r="T362" s="115"/>
      <c r="U362" s="120"/>
    </row>
    <row r="363" spans="12:21" x14ac:dyDescent="0.2">
      <c r="L363" s="95"/>
      <c r="M363" s="95"/>
      <c r="N363" s="114"/>
      <c r="O363" s="115"/>
      <c r="P363" s="95"/>
      <c r="Q363" s="117"/>
      <c r="R363" s="118"/>
      <c r="S363" s="119"/>
      <c r="T363" s="115"/>
      <c r="U363" s="120"/>
    </row>
    <row r="364" spans="12:21" x14ac:dyDescent="0.2">
      <c r="L364" s="95"/>
      <c r="M364" s="95"/>
      <c r="N364" s="114"/>
      <c r="O364" s="115"/>
      <c r="P364" s="95"/>
      <c r="Q364" s="117"/>
      <c r="R364" s="118"/>
      <c r="S364" s="119"/>
      <c r="T364" s="115"/>
      <c r="U364" s="120"/>
    </row>
    <row r="365" spans="12:21" x14ac:dyDescent="0.2">
      <c r="L365" s="95"/>
      <c r="M365" s="95"/>
      <c r="N365" s="114"/>
      <c r="O365" s="115"/>
      <c r="P365" s="116"/>
      <c r="Q365" s="117"/>
      <c r="R365" s="118"/>
      <c r="S365" s="119"/>
      <c r="T365" s="115"/>
      <c r="U365" s="120"/>
    </row>
    <row r="366" spans="12:21" x14ac:dyDescent="0.2">
      <c r="L366" s="95"/>
      <c r="M366" s="95"/>
      <c r="N366" s="114"/>
      <c r="O366" s="115"/>
      <c r="P366" s="116"/>
      <c r="Q366" s="117"/>
      <c r="R366" s="118"/>
      <c r="S366" s="119"/>
      <c r="T366" s="115"/>
      <c r="U366" s="120"/>
    </row>
    <row r="367" spans="12:21" x14ac:dyDescent="0.2">
      <c r="L367" s="95"/>
      <c r="M367" s="95"/>
      <c r="N367" s="114"/>
      <c r="O367" s="115"/>
      <c r="P367" s="116"/>
      <c r="Q367" s="117"/>
      <c r="R367" s="118"/>
      <c r="S367" s="119"/>
      <c r="T367" s="115"/>
      <c r="U367" s="120"/>
    </row>
    <row r="368" spans="12:21" x14ac:dyDescent="0.2">
      <c r="L368" s="95"/>
      <c r="M368" s="95"/>
      <c r="N368" s="114"/>
      <c r="O368" s="115"/>
      <c r="P368" s="116"/>
      <c r="Q368" s="117"/>
      <c r="R368" s="118"/>
      <c r="S368" s="119"/>
      <c r="T368" s="115"/>
      <c r="U368" s="120"/>
    </row>
    <row r="369" spans="12:21" x14ac:dyDescent="0.2">
      <c r="L369" s="95"/>
      <c r="M369" s="95"/>
      <c r="N369" s="114"/>
      <c r="O369" s="115"/>
      <c r="P369" s="116"/>
      <c r="Q369" s="117"/>
      <c r="R369" s="118"/>
      <c r="S369" s="119"/>
      <c r="T369" s="115"/>
      <c r="U369" s="120"/>
    </row>
    <row r="370" spans="12:21" x14ac:dyDescent="0.2">
      <c r="L370" s="95"/>
      <c r="M370" s="95"/>
      <c r="N370" s="114"/>
      <c r="O370" s="115"/>
      <c r="P370" s="116"/>
      <c r="Q370" s="117"/>
      <c r="R370" s="118"/>
      <c r="S370" s="119"/>
      <c r="T370" s="115"/>
      <c r="U370" s="120"/>
    </row>
    <row r="371" spans="12:21" x14ac:dyDescent="0.2">
      <c r="L371" s="95"/>
      <c r="M371" s="95"/>
      <c r="N371" s="114"/>
      <c r="O371" s="115"/>
      <c r="P371" s="116"/>
      <c r="Q371" s="117"/>
      <c r="R371" s="118"/>
      <c r="S371" s="119"/>
      <c r="T371" s="115"/>
      <c r="U371" s="120"/>
    </row>
    <row r="372" spans="12:21" x14ac:dyDescent="0.2">
      <c r="L372" s="95"/>
      <c r="M372" s="95"/>
      <c r="N372" s="114"/>
      <c r="O372" s="115"/>
      <c r="P372" s="116"/>
      <c r="Q372" s="117"/>
      <c r="R372" s="118"/>
      <c r="S372" s="119"/>
      <c r="T372" s="115"/>
      <c r="U372" s="120"/>
    </row>
    <row r="373" spans="12:21" x14ac:dyDescent="0.2">
      <c r="L373" s="95"/>
      <c r="M373" s="95"/>
      <c r="N373" s="114"/>
      <c r="O373" s="115"/>
      <c r="P373" s="116"/>
      <c r="Q373" s="117"/>
      <c r="R373" s="118"/>
      <c r="S373" s="119"/>
      <c r="T373" s="115"/>
      <c r="U373" s="120"/>
    </row>
    <row r="374" spans="12:21" x14ac:dyDescent="0.2">
      <c r="L374" s="95"/>
      <c r="M374" s="95"/>
      <c r="N374" s="114"/>
      <c r="O374" s="115"/>
      <c r="P374" s="116"/>
      <c r="Q374" s="117"/>
      <c r="R374" s="118"/>
      <c r="S374" s="119"/>
      <c r="T374" s="115"/>
      <c r="U374" s="120"/>
    </row>
    <row r="375" spans="12:21" x14ac:dyDescent="0.2">
      <c r="L375" s="95"/>
      <c r="M375" s="95"/>
      <c r="N375" s="114"/>
      <c r="O375" s="115"/>
      <c r="P375" s="116"/>
      <c r="Q375" s="117"/>
      <c r="R375" s="118"/>
      <c r="S375" s="119"/>
      <c r="T375" s="115"/>
      <c r="U375" s="120"/>
    </row>
    <row r="376" spans="12:21" x14ac:dyDescent="0.2">
      <c r="L376" s="95"/>
      <c r="M376" s="95"/>
      <c r="N376" s="114"/>
      <c r="O376" s="115"/>
      <c r="P376" s="116"/>
      <c r="Q376" s="117"/>
      <c r="R376" s="118"/>
      <c r="S376" s="119"/>
      <c r="T376" s="115"/>
      <c r="U376" s="120"/>
    </row>
    <row r="377" spans="12:21" x14ac:dyDescent="0.2">
      <c r="L377" s="95"/>
      <c r="M377" s="95"/>
      <c r="N377" s="114"/>
      <c r="O377" s="115"/>
      <c r="P377" s="95"/>
      <c r="Q377" s="117"/>
      <c r="R377" s="118"/>
      <c r="S377" s="119"/>
      <c r="T377" s="115"/>
      <c r="U377" s="120"/>
    </row>
    <row r="378" spans="12:21" x14ac:dyDescent="0.2">
      <c r="L378" s="95"/>
      <c r="M378" s="95"/>
      <c r="N378" s="114"/>
      <c r="O378" s="115"/>
      <c r="P378" s="95"/>
      <c r="Q378" s="117"/>
      <c r="R378" s="118"/>
      <c r="S378" s="119"/>
      <c r="T378" s="115"/>
      <c r="U378" s="120"/>
    </row>
    <row r="379" spans="12:21" x14ac:dyDescent="0.2">
      <c r="L379" s="95"/>
      <c r="M379" s="95"/>
      <c r="N379" s="114"/>
      <c r="O379" s="115"/>
      <c r="P379" s="95"/>
      <c r="Q379" s="117"/>
      <c r="R379" s="118"/>
      <c r="S379" s="119"/>
      <c r="T379" s="115"/>
      <c r="U379" s="120"/>
    </row>
    <row r="380" spans="12:21" x14ac:dyDescent="0.2">
      <c r="L380" s="95"/>
      <c r="M380" s="95"/>
      <c r="N380" s="114"/>
      <c r="O380" s="115"/>
      <c r="P380" s="116"/>
      <c r="Q380" s="117"/>
      <c r="R380" s="118"/>
      <c r="S380" s="119"/>
      <c r="T380" s="115"/>
      <c r="U380" s="120"/>
    </row>
    <row r="381" spans="12:21" x14ac:dyDescent="0.2">
      <c r="L381" s="95"/>
      <c r="M381" s="95"/>
      <c r="N381" s="114"/>
      <c r="O381" s="115"/>
      <c r="P381" s="116"/>
      <c r="Q381" s="117"/>
      <c r="R381" s="118"/>
      <c r="S381" s="119"/>
      <c r="T381" s="115"/>
      <c r="U381" s="120"/>
    </row>
    <row r="382" spans="12:21" x14ac:dyDescent="0.2">
      <c r="L382" s="95"/>
      <c r="M382" s="95"/>
      <c r="N382" s="114"/>
      <c r="O382" s="115"/>
      <c r="P382" s="116"/>
      <c r="Q382" s="117"/>
      <c r="R382" s="118"/>
      <c r="S382" s="119"/>
      <c r="T382" s="115"/>
      <c r="U382" s="120"/>
    </row>
    <row r="383" spans="12:21" x14ac:dyDescent="0.2">
      <c r="L383" s="95"/>
      <c r="M383" s="95"/>
      <c r="N383" s="114"/>
      <c r="O383" s="115"/>
      <c r="P383" s="95"/>
      <c r="Q383" s="117"/>
      <c r="R383" s="118"/>
      <c r="S383" s="119"/>
      <c r="T383" s="115"/>
      <c r="U383" s="120"/>
    </row>
    <row r="384" spans="12:21" x14ac:dyDescent="0.2">
      <c r="L384" s="95"/>
      <c r="M384" s="95"/>
      <c r="N384" s="114"/>
      <c r="O384" s="115"/>
      <c r="P384" s="95"/>
      <c r="Q384" s="117"/>
      <c r="R384" s="118"/>
      <c r="S384" s="119"/>
      <c r="T384" s="115"/>
      <c r="U384" s="120"/>
    </row>
    <row r="385" spans="12:21" x14ac:dyDescent="0.2">
      <c r="L385" s="95"/>
      <c r="M385" s="95"/>
      <c r="N385" s="114"/>
      <c r="O385" s="115"/>
      <c r="P385" s="95"/>
      <c r="Q385" s="117"/>
      <c r="R385" s="118"/>
      <c r="S385" s="119"/>
      <c r="T385" s="115"/>
      <c r="U385" s="120"/>
    </row>
    <row r="386" spans="12:21" x14ac:dyDescent="0.2">
      <c r="L386" s="95"/>
      <c r="M386" s="95"/>
      <c r="N386" s="114"/>
      <c r="O386" s="115"/>
      <c r="P386" s="116"/>
      <c r="Q386" s="117"/>
      <c r="R386" s="118"/>
      <c r="S386" s="119"/>
      <c r="T386" s="115"/>
      <c r="U386" s="120"/>
    </row>
    <row r="387" spans="12:21" x14ac:dyDescent="0.2">
      <c r="L387" s="95"/>
      <c r="M387" s="95"/>
      <c r="N387" s="114"/>
      <c r="O387" s="115"/>
      <c r="P387" s="116"/>
      <c r="Q387" s="117"/>
      <c r="R387" s="118"/>
      <c r="S387" s="119"/>
      <c r="T387" s="115"/>
      <c r="U387" s="120"/>
    </row>
    <row r="388" spans="12:21" x14ac:dyDescent="0.2">
      <c r="L388" s="95"/>
      <c r="M388" s="95"/>
      <c r="N388" s="114"/>
      <c r="O388" s="115"/>
      <c r="P388" s="116"/>
      <c r="Q388" s="117"/>
      <c r="R388" s="118"/>
      <c r="S388" s="119"/>
      <c r="T388" s="115"/>
      <c r="U388" s="120"/>
    </row>
    <row r="389" spans="12:21" x14ac:dyDescent="0.2">
      <c r="L389" s="95"/>
      <c r="M389" s="95"/>
      <c r="N389" s="114"/>
      <c r="O389" s="115"/>
      <c r="P389" s="116"/>
      <c r="Q389" s="117"/>
      <c r="R389" s="118"/>
      <c r="S389" s="119"/>
      <c r="T389" s="115"/>
      <c r="U389" s="120"/>
    </row>
    <row r="390" spans="12:21" x14ac:dyDescent="0.2">
      <c r="L390" s="95"/>
      <c r="M390" s="95"/>
      <c r="N390" s="114"/>
      <c r="O390" s="115"/>
      <c r="P390" s="116"/>
      <c r="Q390" s="117"/>
      <c r="R390" s="118"/>
      <c r="S390" s="119"/>
      <c r="T390" s="115"/>
      <c r="U390" s="120"/>
    </row>
    <row r="391" spans="12:21" x14ac:dyDescent="0.2">
      <c r="L391" s="95"/>
      <c r="M391" s="95"/>
      <c r="N391" s="114"/>
      <c r="O391" s="115"/>
      <c r="P391" s="116"/>
      <c r="Q391" s="117"/>
      <c r="R391" s="118"/>
      <c r="S391" s="119"/>
      <c r="T391" s="115"/>
      <c r="U391" s="120"/>
    </row>
    <row r="392" spans="12:21" x14ac:dyDescent="0.2">
      <c r="L392" s="95"/>
      <c r="M392" s="95"/>
      <c r="N392" s="114"/>
      <c r="O392" s="115"/>
      <c r="P392" s="95"/>
      <c r="Q392" s="117"/>
      <c r="R392" s="118"/>
      <c r="S392" s="119"/>
      <c r="T392" s="115"/>
      <c r="U392" s="120"/>
    </row>
    <row r="393" spans="12:21" x14ac:dyDescent="0.2">
      <c r="L393" s="95"/>
      <c r="M393" s="95"/>
      <c r="N393" s="114"/>
      <c r="O393" s="115"/>
      <c r="P393" s="95"/>
      <c r="Q393" s="117"/>
      <c r="R393" s="118"/>
      <c r="S393" s="119"/>
      <c r="T393" s="115"/>
      <c r="U393" s="120"/>
    </row>
    <row r="394" spans="12:21" x14ac:dyDescent="0.2">
      <c r="L394" s="95"/>
      <c r="M394" s="95"/>
      <c r="N394" s="114"/>
      <c r="O394" s="115"/>
      <c r="P394" s="95"/>
      <c r="Q394" s="117"/>
      <c r="R394" s="118"/>
      <c r="S394" s="119"/>
      <c r="T394" s="115"/>
      <c r="U394" s="120"/>
    </row>
    <row r="395" spans="12:21" x14ac:dyDescent="0.2">
      <c r="L395" s="95"/>
      <c r="M395" s="95"/>
      <c r="N395" s="114"/>
      <c r="O395" s="115"/>
      <c r="P395" s="116"/>
      <c r="Q395" s="117"/>
      <c r="R395" s="118"/>
      <c r="S395" s="119"/>
      <c r="T395" s="115"/>
      <c r="U395" s="120"/>
    </row>
    <row r="396" spans="12:21" x14ac:dyDescent="0.2">
      <c r="L396" s="95"/>
      <c r="M396" s="95"/>
      <c r="N396" s="114"/>
      <c r="O396" s="115"/>
      <c r="P396" s="116"/>
      <c r="Q396" s="117"/>
      <c r="R396" s="118"/>
      <c r="S396" s="119"/>
      <c r="T396" s="115"/>
      <c r="U396" s="120"/>
    </row>
    <row r="397" spans="12:21" x14ac:dyDescent="0.2">
      <c r="L397" s="95"/>
      <c r="M397" s="95"/>
      <c r="N397" s="114"/>
      <c r="O397" s="115"/>
      <c r="P397" s="116"/>
      <c r="Q397" s="117"/>
      <c r="R397" s="118"/>
      <c r="S397" s="119"/>
      <c r="T397" s="115"/>
      <c r="U397" s="120"/>
    </row>
    <row r="398" spans="12:21" x14ac:dyDescent="0.2">
      <c r="L398" s="95"/>
      <c r="M398" s="95"/>
      <c r="N398" s="114"/>
      <c r="O398" s="115"/>
      <c r="P398" s="95"/>
      <c r="Q398" s="117"/>
      <c r="R398" s="118"/>
      <c r="S398" s="119"/>
      <c r="T398" s="115"/>
      <c r="U398" s="120"/>
    </row>
    <row r="399" spans="12:21" x14ac:dyDescent="0.2">
      <c r="L399" s="95"/>
      <c r="M399" s="95"/>
      <c r="N399" s="114"/>
      <c r="O399" s="115"/>
      <c r="P399" s="95"/>
      <c r="Q399" s="117"/>
      <c r="R399" s="118"/>
      <c r="S399" s="119"/>
      <c r="T399" s="115"/>
      <c r="U399" s="120"/>
    </row>
    <row r="400" spans="12:21" x14ac:dyDescent="0.2">
      <c r="L400" s="95"/>
      <c r="M400" s="95"/>
      <c r="N400" s="114"/>
      <c r="O400" s="115"/>
      <c r="P400" s="95"/>
      <c r="Q400" s="117"/>
      <c r="R400" s="118"/>
      <c r="S400" s="119"/>
      <c r="T400" s="115"/>
      <c r="U400" s="120"/>
    </row>
    <row r="401" spans="12:21" x14ac:dyDescent="0.2">
      <c r="L401" s="95"/>
      <c r="M401" s="95"/>
      <c r="N401" s="114"/>
      <c r="O401" s="115"/>
      <c r="P401" s="95"/>
      <c r="Q401" s="117"/>
      <c r="R401" s="118"/>
      <c r="S401" s="119"/>
      <c r="T401" s="115"/>
      <c r="U401" s="120"/>
    </row>
    <row r="402" spans="12:21" x14ac:dyDescent="0.2">
      <c r="L402" s="95"/>
      <c r="M402" s="95"/>
      <c r="N402" s="114"/>
      <c r="O402" s="115"/>
      <c r="P402" s="95"/>
      <c r="Q402" s="117"/>
      <c r="R402" s="118"/>
      <c r="S402" s="119"/>
      <c r="T402" s="115"/>
      <c r="U402" s="120"/>
    </row>
    <row r="403" spans="12:21" x14ac:dyDescent="0.2">
      <c r="L403" s="95"/>
      <c r="M403" s="95"/>
      <c r="N403" s="114"/>
      <c r="O403" s="115"/>
      <c r="P403" s="95"/>
      <c r="Q403" s="117"/>
      <c r="R403" s="118"/>
      <c r="S403" s="119"/>
      <c r="T403" s="115"/>
      <c r="U403" s="120"/>
    </row>
    <row r="404" spans="12:21" x14ac:dyDescent="0.2">
      <c r="L404" s="95"/>
      <c r="M404" s="95"/>
      <c r="N404" s="114"/>
      <c r="O404" s="115"/>
      <c r="P404" s="95"/>
      <c r="Q404" s="117"/>
      <c r="R404" s="118"/>
      <c r="S404" s="119"/>
      <c r="T404" s="115"/>
      <c r="U404" s="120"/>
    </row>
    <row r="405" spans="12:21" x14ac:dyDescent="0.2">
      <c r="L405" s="95"/>
      <c r="M405" s="95"/>
      <c r="N405" s="114"/>
      <c r="O405" s="115"/>
      <c r="P405" s="95"/>
      <c r="Q405" s="117"/>
      <c r="R405" s="118"/>
      <c r="S405" s="119"/>
      <c r="T405" s="115"/>
      <c r="U405" s="120"/>
    </row>
    <row r="406" spans="12:21" x14ac:dyDescent="0.2">
      <c r="L406" s="95"/>
      <c r="M406" s="95"/>
      <c r="N406" s="114"/>
      <c r="O406" s="115"/>
      <c r="P406" s="95"/>
      <c r="Q406" s="117"/>
      <c r="R406" s="118"/>
      <c r="S406" s="119"/>
      <c r="T406" s="115"/>
      <c r="U406" s="120"/>
    </row>
    <row r="407" spans="12:21" x14ac:dyDescent="0.2">
      <c r="L407" s="95"/>
      <c r="M407" s="95"/>
      <c r="N407" s="114"/>
      <c r="O407" s="115"/>
      <c r="P407" s="116"/>
      <c r="Q407" s="117"/>
      <c r="R407" s="118"/>
      <c r="S407" s="119"/>
      <c r="T407" s="115"/>
      <c r="U407" s="120"/>
    </row>
    <row r="408" spans="12:21" x14ac:dyDescent="0.2">
      <c r="L408" s="95"/>
      <c r="M408" s="95"/>
      <c r="N408" s="114"/>
      <c r="O408" s="115"/>
      <c r="P408" s="116"/>
      <c r="Q408" s="117"/>
      <c r="R408" s="118"/>
      <c r="S408" s="119"/>
      <c r="T408" s="115"/>
      <c r="U408" s="120"/>
    </row>
    <row r="409" spans="12:21" x14ac:dyDescent="0.2">
      <c r="L409" s="95"/>
      <c r="M409" s="95"/>
      <c r="N409" s="114"/>
      <c r="O409" s="115"/>
      <c r="P409" s="116"/>
      <c r="Q409" s="117"/>
      <c r="R409" s="118"/>
      <c r="S409" s="119"/>
      <c r="T409" s="115"/>
      <c r="U409" s="120"/>
    </row>
    <row r="410" spans="12:21" x14ac:dyDescent="0.2">
      <c r="L410" s="95"/>
      <c r="M410" s="95"/>
      <c r="N410" s="114"/>
      <c r="O410" s="115"/>
      <c r="P410" s="116"/>
      <c r="Q410" s="117"/>
      <c r="R410" s="118"/>
      <c r="S410" s="119"/>
      <c r="T410" s="115"/>
      <c r="U410" s="120"/>
    </row>
    <row r="411" spans="12:21" x14ac:dyDescent="0.2">
      <c r="L411" s="95"/>
      <c r="M411" s="95"/>
      <c r="N411" s="114"/>
      <c r="O411" s="115"/>
      <c r="P411" s="116"/>
      <c r="Q411" s="117"/>
      <c r="R411" s="118"/>
      <c r="S411" s="119"/>
      <c r="T411" s="115"/>
      <c r="U411" s="120"/>
    </row>
    <row r="412" spans="12:21" x14ac:dyDescent="0.2">
      <c r="L412" s="95"/>
      <c r="M412" s="95"/>
      <c r="N412" s="114"/>
      <c r="O412" s="115"/>
      <c r="P412" s="116"/>
      <c r="Q412" s="117"/>
      <c r="R412" s="118"/>
      <c r="S412" s="119"/>
      <c r="T412" s="115"/>
      <c r="U412" s="120"/>
    </row>
    <row r="413" spans="12:21" x14ac:dyDescent="0.2">
      <c r="L413" s="95"/>
      <c r="M413" s="95"/>
      <c r="N413" s="114"/>
      <c r="O413" s="115"/>
      <c r="P413" s="116"/>
      <c r="Q413" s="117"/>
      <c r="R413" s="118"/>
      <c r="S413" s="119"/>
      <c r="T413" s="115"/>
      <c r="U413" s="120"/>
    </row>
    <row r="414" spans="12:21" x14ac:dyDescent="0.2">
      <c r="L414" s="95"/>
      <c r="M414" s="95"/>
      <c r="N414" s="114"/>
      <c r="O414" s="115"/>
      <c r="P414" s="116"/>
      <c r="Q414" s="117"/>
      <c r="R414" s="118"/>
      <c r="S414" s="119"/>
      <c r="T414" s="115"/>
      <c r="U414" s="120"/>
    </row>
    <row r="415" spans="12:21" x14ac:dyDescent="0.2">
      <c r="L415" s="95"/>
      <c r="M415" s="95"/>
      <c r="N415" s="114"/>
      <c r="O415" s="115"/>
      <c r="P415" s="116"/>
      <c r="Q415" s="117"/>
      <c r="R415" s="118"/>
      <c r="S415" s="119"/>
      <c r="T415" s="115"/>
      <c r="U415" s="120"/>
    </row>
    <row r="416" spans="12:21" x14ac:dyDescent="0.2">
      <c r="L416" s="95"/>
      <c r="M416" s="95"/>
      <c r="N416" s="95"/>
      <c r="O416" s="115"/>
      <c r="P416" s="95"/>
      <c r="Q416" s="95"/>
      <c r="R416" s="95"/>
      <c r="S416" s="95"/>
      <c r="T416" s="115"/>
      <c r="U416" s="95"/>
    </row>
    <row r="417" spans="12:21" x14ac:dyDescent="0.2">
      <c r="L417" s="95"/>
      <c r="M417" s="95"/>
      <c r="N417" s="95"/>
      <c r="O417" s="115"/>
      <c r="P417" s="95"/>
      <c r="Q417" s="95"/>
      <c r="R417" s="95"/>
      <c r="S417" s="95"/>
      <c r="T417" s="115"/>
      <c r="U417" s="95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8EB256-2F34-9E4A-A28B-3CB092797816}">
  <dimension ref="A1:V193"/>
  <sheetViews>
    <sheetView workbookViewId="0">
      <selection activeCell="Z17" sqref="Z17"/>
    </sheetView>
  </sheetViews>
  <sheetFormatPr baseColWidth="10" defaultRowHeight="16" x14ac:dyDescent="0.2"/>
  <cols>
    <col min="18" max="18" width="12.6640625" bestFit="1" customWidth="1"/>
  </cols>
  <sheetData>
    <row r="1" spans="1:22" ht="69" thickBot="1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122" t="s">
        <v>11</v>
      </c>
      <c r="M1" s="122" t="s">
        <v>12</v>
      </c>
      <c r="O1" s="96"/>
      <c r="P1" s="125" t="s">
        <v>11</v>
      </c>
      <c r="Q1" s="3" t="s">
        <v>110</v>
      </c>
      <c r="R1" s="125" t="s">
        <v>111</v>
      </c>
    </row>
    <row r="2" spans="1:22" ht="17" thickBot="1" x14ac:dyDescent="0.25">
      <c r="A2" s="9" t="s">
        <v>19</v>
      </c>
      <c r="B2" s="10">
        <v>299</v>
      </c>
      <c r="C2" s="11">
        <v>247014.99128571429</v>
      </c>
      <c r="D2" s="12">
        <v>154239.43802615805</v>
      </c>
      <c r="E2" s="13">
        <v>6.370000000000001</v>
      </c>
      <c r="F2" s="14">
        <v>1.1552941176470599</v>
      </c>
      <c r="G2" s="15">
        <f t="shared" ref="G2:G65" si="0">E2/F2</f>
        <v>5.5137474541751486</v>
      </c>
      <c r="H2" s="15">
        <v>12.616252545824853</v>
      </c>
      <c r="I2" s="16">
        <f>($U$2*((H2/1000))/($U$3*$U$4))</f>
        <v>5.5508206730837354E-4</v>
      </c>
      <c r="J2" s="17">
        <f>(I2*C2)/1000000</f>
        <v>1.3711359201903418E-4</v>
      </c>
      <c r="K2" s="18">
        <f>'partitionning coefficient'!U2</f>
        <v>1.3718557028981825E-4</v>
      </c>
      <c r="L2" s="90" t="str">
        <f>A2</f>
        <v>07-A(i)</v>
      </c>
      <c r="M2" s="94">
        <f>(SLOPE(K2:K4,B2:B4)/G2)*1000000000</f>
        <v>83.480129748805368</v>
      </c>
      <c r="O2" s="97"/>
      <c r="P2" t="s">
        <v>19</v>
      </c>
      <c r="Q2" s="121">
        <f>AVERAGE(M2:M4)</f>
        <v>92.762441583479827</v>
      </c>
      <c r="R2" s="111">
        <f>STDEV(M2:M4)</f>
        <v>21.200615800232146</v>
      </c>
      <c r="T2" s="4" t="s">
        <v>13</v>
      </c>
      <c r="U2" s="4">
        <v>101.325</v>
      </c>
      <c r="V2" s="5" t="s">
        <v>14</v>
      </c>
    </row>
    <row r="3" spans="1:22" ht="17" thickBot="1" x14ac:dyDescent="0.25">
      <c r="A3" s="19" t="s">
        <v>19</v>
      </c>
      <c r="B3" s="20">
        <v>313</v>
      </c>
      <c r="C3" s="21">
        <v>267337.92599999998</v>
      </c>
      <c r="D3" s="22">
        <v>149642.16627138964</v>
      </c>
      <c r="E3" s="23">
        <v>6.370000000000001</v>
      </c>
      <c r="F3" s="24">
        <v>1.1552941176470599</v>
      </c>
      <c r="G3" s="25">
        <f t="shared" si="0"/>
        <v>5.5137474541751486</v>
      </c>
      <c r="H3" s="25">
        <v>12.616252545824853</v>
      </c>
      <c r="I3" s="26">
        <f>($U$2*((H3/1000))/($U$3*$U$4))</f>
        <v>5.5508206730837354E-4</v>
      </c>
      <c r="J3" s="27">
        <f t="shared" ref="J2:J65" si="1">(I3*C3)/1000000</f>
        <v>1.4839448863401296E-4</v>
      </c>
      <c r="K3" s="18">
        <f>'partitionning coefficient'!U3</f>
        <v>1.4847238885184314E-4</v>
      </c>
      <c r="L3" s="90" t="str">
        <f>A5</f>
        <v>07-A(ii)</v>
      </c>
      <c r="M3" s="94">
        <f>(SLOPE(K5:K7,B5:B7)/G5)*1000000000</f>
        <v>77.786127593564785</v>
      </c>
      <c r="O3" s="97"/>
      <c r="P3" t="s">
        <v>22</v>
      </c>
      <c r="Q3" s="121">
        <f>AVERAGE(M11:M13)</f>
        <v>47.009468858789582</v>
      </c>
      <c r="R3" s="111">
        <f>STDEV(M11:M13)</f>
        <v>6.9807929584203361</v>
      </c>
      <c r="T3" s="95" t="s">
        <v>15</v>
      </c>
      <c r="U3">
        <v>8.3140000000000001</v>
      </c>
      <c r="V3" s="6" t="s">
        <v>16</v>
      </c>
    </row>
    <row r="4" spans="1:22" ht="17" thickBot="1" x14ac:dyDescent="0.25">
      <c r="A4" s="19" t="s">
        <v>19</v>
      </c>
      <c r="B4" s="20">
        <v>334</v>
      </c>
      <c r="C4" s="21">
        <v>277112.64857142861</v>
      </c>
      <c r="D4" s="22">
        <v>144941.05781362398</v>
      </c>
      <c r="E4" s="23">
        <v>6.370000000000001</v>
      </c>
      <c r="F4" s="24">
        <v>1.1552941176470599</v>
      </c>
      <c r="G4" s="25">
        <f t="shared" si="0"/>
        <v>5.5137474541751486</v>
      </c>
      <c r="H4" s="25">
        <v>12.616252545824853</v>
      </c>
      <c r="I4" s="26">
        <f>($U$2*((H4/1000))/($U$3*$U$4))</f>
        <v>5.5508206730837354E-4</v>
      </c>
      <c r="J4" s="27">
        <f t="shared" si="1"/>
        <v>1.5382026184632738E-4</v>
      </c>
      <c r="K4" s="18">
        <f>'partitionning coefficient'!U4</f>
        <v>1.539010103432212E-4</v>
      </c>
      <c r="L4" s="90" t="str">
        <f>A8</f>
        <v>07-A(iii)</v>
      </c>
      <c r="M4" s="94">
        <f>(SLOPE(K8:K10,B8:B10)/G8)*1000000000</f>
        <v>117.02106740806934</v>
      </c>
      <c r="O4" s="97"/>
      <c r="P4" t="s">
        <v>25</v>
      </c>
      <c r="Q4" s="121">
        <f>AVERAGE(M20:M22)</f>
        <v>27.850878001134017</v>
      </c>
      <c r="R4" s="111">
        <f>STDEV(M20:M22)</f>
        <v>1.4820441978699168</v>
      </c>
      <c r="T4" s="7" t="s">
        <v>17</v>
      </c>
      <c r="U4" s="7">
        <v>277</v>
      </c>
      <c r="V4" s="8" t="s">
        <v>18</v>
      </c>
    </row>
    <row r="5" spans="1:22" ht="17" thickBot="1" x14ac:dyDescent="0.25">
      <c r="A5" s="19" t="s">
        <v>20</v>
      </c>
      <c r="B5" s="20">
        <v>299</v>
      </c>
      <c r="C5" s="21">
        <v>184328.90228571428</v>
      </c>
      <c r="D5" s="28">
        <v>118839.97898092645</v>
      </c>
      <c r="E5" s="29">
        <v>4.91</v>
      </c>
      <c r="F5" s="24">
        <v>1.1552941176470599</v>
      </c>
      <c r="G5" s="25">
        <f t="shared" si="0"/>
        <v>4.2499999999999964</v>
      </c>
      <c r="H5" s="25">
        <v>13.880000000000006</v>
      </c>
      <c r="I5" s="26">
        <f>($U$2*((H5/1000))/($U$3*$U$4))</f>
        <v>6.1068364526278623E-4</v>
      </c>
      <c r="J5" s="27">
        <f t="shared" si="1"/>
        <v>1.1256664597512793E-4</v>
      </c>
      <c r="K5" s="18">
        <f>'partitionning coefficient'!U5</f>
        <v>1.1262035800115918E-4</v>
      </c>
      <c r="L5" s="93"/>
      <c r="M5" s="93"/>
      <c r="O5" s="98"/>
      <c r="P5" t="s">
        <v>28</v>
      </c>
      <c r="Q5" s="121">
        <f>AVERAGE(M29:M31)</f>
        <v>227.2059643305096</v>
      </c>
      <c r="R5" s="111">
        <f>STDEV(M29:M31)</f>
        <v>129.56935947740047</v>
      </c>
    </row>
    <row r="6" spans="1:22" ht="17" thickBot="1" x14ac:dyDescent="0.25">
      <c r="A6" s="19" t="s">
        <v>20</v>
      </c>
      <c r="B6" s="20">
        <v>313</v>
      </c>
      <c r="C6" s="21">
        <v>204391.35642857139</v>
      </c>
      <c r="D6" s="28">
        <v>117527.32237929155</v>
      </c>
      <c r="E6" s="29">
        <v>4.91</v>
      </c>
      <c r="F6" s="24">
        <v>1.1552941176470599</v>
      </c>
      <c r="G6" s="25">
        <f t="shared" si="0"/>
        <v>4.2499999999999964</v>
      </c>
      <c r="H6" s="25">
        <v>13.880000000000006</v>
      </c>
      <c r="I6" s="26">
        <f>($U$2*((H6/1000))/($U$3*$U$4))</f>
        <v>6.1068364526278623E-4</v>
      </c>
      <c r="J6" s="27">
        <f t="shared" si="1"/>
        <v>1.2481845860400539E-4</v>
      </c>
      <c r="K6" s="18">
        <f>'partitionning coefficient'!U6</f>
        <v>1.2487801667504538E-4</v>
      </c>
      <c r="L6" s="93"/>
      <c r="M6" s="93"/>
      <c r="O6" s="98"/>
      <c r="P6" t="s">
        <v>31</v>
      </c>
      <c r="Q6" s="121">
        <f>AVERAGE(M38:M40)</f>
        <v>79.039227942655415</v>
      </c>
      <c r="R6" s="111">
        <f>STDEV(M38:M40)</f>
        <v>32.621026665960976</v>
      </c>
    </row>
    <row r="7" spans="1:22" ht="17" thickBot="1" x14ac:dyDescent="0.25">
      <c r="A7" s="19" t="s">
        <v>20</v>
      </c>
      <c r="B7" s="20">
        <v>334</v>
      </c>
      <c r="C7" s="21">
        <v>204827.87314285716</v>
      </c>
      <c r="D7" s="28">
        <v>119234.52402179835</v>
      </c>
      <c r="E7" s="29">
        <v>4.91</v>
      </c>
      <c r="F7" s="24">
        <v>1.1552941176470599</v>
      </c>
      <c r="G7" s="25">
        <f t="shared" si="0"/>
        <v>4.2499999999999964</v>
      </c>
      <c r="H7" s="25">
        <v>13.880000000000006</v>
      </c>
      <c r="I7" s="26">
        <f>($U$2*((H7/1000))/($U$3*$U$4))</f>
        <v>6.1068364526278623E-4</v>
      </c>
      <c r="J7" s="27">
        <f t="shared" si="1"/>
        <v>1.2508503222230356E-4</v>
      </c>
      <c r="K7" s="18">
        <f>'partitionning coefficient'!U7</f>
        <v>1.2514471749096057E-4</v>
      </c>
      <c r="L7" s="93"/>
      <c r="M7" s="93"/>
      <c r="O7" s="98"/>
      <c r="P7" t="s">
        <v>34</v>
      </c>
      <c r="Q7" s="121">
        <f>AVERAGE(M47:M49)</f>
        <v>50.424819748441138</v>
      </c>
      <c r="R7" s="111">
        <f>STDEV(M47:M49)</f>
        <v>7.1604134143362259</v>
      </c>
    </row>
    <row r="8" spans="1:22" ht="17" thickBot="1" x14ac:dyDescent="0.25">
      <c r="A8" s="19" t="s">
        <v>21</v>
      </c>
      <c r="B8" s="20">
        <v>299</v>
      </c>
      <c r="C8" s="21">
        <v>248176.50942857141</v>
      </c>
      <c r="D8" s="28">
        <v>158220.77651117169</v>
      </c>
      <c r="E8" s="30">
        <v>6.75</v>
      </c>
      <c r="F8" s="24">
        <v>1.1552941176470599</v>
      </c>
      <c r="G8" s="25">
        <f t="shared" si="0"/>
        <v>5.842668024439913</v>
      </c>
      <c r="H8" s="25">
        <v>12.28733197556009</v>
      </c>
      <c r="I8" s="26">
        <f>($U$2*((H8/1000))/($U$3*$U$4))</f>
        <v>5.4061042373119766E-4</v>
      </c>
      <c r="J8" s="27">
        <f t="shared" si="1"/>
        <v>1.3416680792230958E-4</v>
      </c>
      <c r="K8" s="18">
        <f>'partitionning coefficient'!U8</f>
        <v>1.3423912465055718E-4</v>
      </c>
      <c r="L8" s="93"/>
      <c r="M8" s="93"/>
      <c r="O8" s="98"/>
      <c r="P8" t="s">
        <v>109</v>
      </c>
      <c r="Q8" s="121">
        <f>AVERAGE(M56:M57)</f>
        <v>415.35310141443551</v>
      </c>
      <c r="R8" s="111">
        <f>STDEV(M56:M57)</f>
        <v>69.206346498963526</v>
      </c>
    </row>
    <row r="9" spans="1:22" ht="17" thickBot="1" x14ac:dyDescent="0.25">
      <c r="A9" s="19" t="s">
        <v>21</v>
      </c>
      <c r="B9" s="20">
        <v>313</v>
      </c>
      <c r="C9" s="21">
        <v>269781.51342857146</v>
      </c>
      <c r="D9" s="28">
        <v>156525.11712588556</v>
      </c>
      <c r="E9" s="30">
        <v>6.75</v>
      </c>
      <c r="F9" s="24">
        <v>1.1552941176470599</v>
      </c>
      <c r="G9" s="25">
        <f t="shared" si="0"/>
        <v>5.842668024439913</v>
      </c>
      <c r="H9" s="25">
        <v>12.28733197556009</v>
      </c>
      <c r="I9" s="26">
        <f>($U$2*((H9/1000))/($U$3*$U$4))</f>
        <v>5.4061042373119766E-4</v>
      </c>
      <c r="J9" s="27">
        <f t="shared" si="1"/>
        <v>1.4584669828946381E-4</v>
      </c>
      <c r="K9" s="18">
        <f>'partitionning coefficient'!U9</f>
        <v>1.4592531054989798E-4</v>
      </c>
      <c r="L9" s="93"/>
      <c r="M9" s="93"/>
      <c r="O9" s="98"/>
      <c r="P9" t="s">
        <v>39</v>
      </c>
      <c r="Q9" s="121">
        <f>AVERAGE(M62:M64)</f>
        <v>6.6733420752662476E-2</v>
      </c>
      <c r="R9" s="111">
        <f>STDEV(M62:M64)</f>
        <v>0.12815704810910744</v>
      </c>
    </row>
    <row r="10" spans="1:22" ht="17" thickBot="1" x14ac:dyDescent="0.25">
      <c r="A10" s="31" t="s">
        <v>21</v>
      </c>
      <c r="B10" s="32">
        <v>334</v>
      </c>
      <c r="C10" s="33">
        <v>292906.07871428574</v>
      </c>
      <c r="D10" s="34">
        <v>147112.41611771117</v>
      </c>
      <c r="E10" s="35">
        <v>6.75</v>
      </c>
      <c r="F10" s="36">
        <v>1.1552941176470599</v>
      </c>
      <c r="G10" s="37">
        <f t="shared" si="0"/>
        <v>5.842668024439913</v>
      </c>
      <c r="H10" s="37">
        <v>12.28733197556009</v>
      </c>
      <c r="I10" s="38">
        <f>($U$2*((H10/1000))/($U$3*$U$4))</f>
        <v>5.4061042373119766E-4</v>
      </c>
      <c r="J10" s="39">
        <f t="shared" si="1"/>
        <v>1.5834807932717357E-4</v>
      </c>
      <c r="K10" s="18">
        <f>'partitionning coefficient'!U10</f>
        <v>1.5843342990827901E-4</v>
      </c>
      <c r="L10" s="93"/>
      <c r="M10" s="93"/>
      <c r="O10" s="98"/>
      <c r="P10" t="s">
        <v>42</v>
      </c>
      <c r="Q10" s="111">
        <f>AVERAGE(M71:M73)</f>
        <v>1.8746721329799629E-2</v>
      </c>
      <c r="R10" s="111">
        <f>STDEV(M71:M73)</f>
        <v>2.7754562688154769E-2</v>
      </c>
    </row>
    <row r="11" spans="1:22" ht="17" thickBot="1" x14ac:dyDescent="0.25">
      <c r="A11" s="9" t="s">
        <v>22</v>
      </c>
      <c r="B11" s="10">
        <v>299</v>
      </c>
      <c r="C11" s="11">
        <v>270759.52799999999</v>
      </c>
      <c r="D11" s="40">
        <v>158727.13465831065</v>
      </c>
      <c r="E11" s="41">
        <v>7.16</v>
      </c>
      <c r="F11" s="42">
        <v>1.2981132075471713</v>
      </c>
      <c r="G11" s="15">
        <f t="shared" si="0"/>
        <v>5.5156976744185986</v>
      </c>
      <c r="H11" s="15">
        <v>12.614302325581404</v>
      </c>
      <c r="I11" s="16">
        <f>($U$2*((H11/1000))/($U$3*$U$4))</f>
        <v>5.5499626272571248E-4</v>
      </c>
      <c r="J11" s="17">
        <f t="shared" si="1"/>
        <v>1.502705261373779E-4</v>
      </c>
      <c r="K11" s="18">
        <f>'partitionning coefficient'!U11</f>
        <v>1.5034942338374466E-4</v>
      </c>
      <c r="L11" s="90" t="str">
        <f>A11</f>
        <v>07-B(i)</v>
      </c>
      <c r="M11" s="94">
        <f>(SLOPE(K11:K13,B11:B13)/G11)*1000000000</f>
        <v>44.109709952650121</v>
      </c>
      <c r="O11" s="97"/>
      <c r="P11" t="s">
        <v>45</v>
      </c>
      <c r="Q11" s="111">
        <f>AVERAGE(M80:M82)</f>
        <v>1.957107065710699E-2</v>
      </c>
      <c r="R11" s="111">
        <f>STDEV(M80:M82)</f>
        <v>2.4524890920048635E-2</v>
      </c>
    </row>
    <row r="12" spans="1:22" ht="17" thickBot="1" x14ac:dyDescent="0.25">
      <c r="A12" s="19" t="s">
        <v>22</v>
      </c>
      <c r="B12" s="20">
        <v>313</v>
      </c>
      <c r="C12" s="21">
        <v>280536.68957142864</v>
      </c>
      <c r="D12" s="28">
        <v>157749.83588991826</v>
      </c>
      <c r="E12" s="29">
        <v>7.16</v>
      </c>
      <c r="F12" s="43">
        <v>1.2981132075471713</v>
      </c>
      <c r="G12" s="25">
        <f t="shared" si="0"/>
        <v>5.5156976744185986</v>
      </c>
      <c r="H12" s="25">
        <v>12.614302325581404</v>
      </c>
      <c r="I12" s="26">
        <f>($U$2*((H12/1000))/($U$3*$U$4))</f>
        <v>5.5499626272571248E-4</v>
      </c>
      <c r="J12" s="27">
        <f t="shared" si="1"/>
        <v>1.5569681426958623E-4</v>
      </c>
      <c r="K12" s="18">
        <f>'partitionning coefficient'!U12</f>
        <v>1.5577856050572248E-4</v>
      </c>
      <c r="L12" s="90" t="str">
        <f>A14</f>
        <v>07-B(ii)</v>
      </c>
      <c r="M12" s="94">
        <f>(SLOPE(K14:K16,B14:B16)/G14)*1000000000</f>
        <v>54.972797401476043</v>
      </c>
      <c r="O12" s="97"/>
      <c r="P12" t="s">
        <v>48</v>
      </c>
      <c r="Q12" s="111">
        <f>AVERAGE(M89:M91)</f>
        <v>-6.6057973148411749E-3</v>
      </c>
      <c r="R12" s="111">
        <f>STDEV(M89:M91)</f>
        <v>6.5708306887290787E-3</v>
      </c>
    </row>
    <row r="13" spans="1:22" ht="17" thickBot="1" x14ac:dyDescent="0.25">
      <c r="A13" s="19" t="s">
        <v>22</v>
      </c>
      <c r="B13" s="20">
        <v>334</v>
      </c>
      <c r="C13" s="21">
        <v>286549.9534285714</v>
      </c>
      <c r="D13" s="28">
        <v>145819.74757929155</v>
      </c>
      <c r="E13" s="29">
        <v>7.16</v>
      </c>
      <c r="F13" s="43">
        <v>1.2981132075471713</v>
      </c>
      <c r="G13" s="25">
        <f t="shared" si="0"/>
        <v>5.5156976744185986</v>
      </c>
      <c r="H13" s="25">
        <v>12.614302325581404</v>
      </c>
      <c r="I13" s="26">
        <f>($U$2*((H13/1000))/($U$3*$U$4))</f>
        <v>5.5499626272571248E-4</v>
      </c>
      <c r="J13" s="27">
        <f t="shared" si="1"/>
        <v>1.5903415323708411E-4</v>
      </c>
      <c r="K13" s="18">
        <f>'partitionning coefficient'!U13</f>
        <v>1.5911765169211183E-4</v>
      </c>
      <c r="L13" s="90" t="str">
        <f>A17</f>
        <v>07-B(iii)</v>
      </c>
      <c r="M13" s="94">
        <f>(SLOPE(K17:K19,B17:B19)/G17)*1000000000</f>
        <v>41.945899222242602</v>
      </c>
      <c r="O13" s="97"/>
      <c r="P13" t="s">
        <v>51</v>
      </c>
      <c r="Q13" s="111">
        <f>AVERAGE(M98:M100)</f>
        <v>4.0105951369915974E-3</v>
      </c>
      <c r="R13" s="111">
        <f>STDEV(M98:M100)</f>
        <v>1.6643389235174171E-3</v>
      </c>
    </row>
    <row r="14" spans="1:22" ht="17" thickBot="1" x14ac:dyDescent="0.25">
      <c r="A14" s="19" t="s">
        <v>23</v>
      </c>
      <c r="B14" s="20">
        <v>299</v>
      </c>
      <c r="C14" s="21">
        <v>206438.36914285718</v>
      </c>
      <c r="D14" s="28">
        <v>117256.11663433243</v>
      </c>
      <c r="E14" s="30">
        <v>6.879999999999999</v>
      </c>
      <c r="F14" s="43">
        <v>1.2981132075471713</v>
      </c>
      <c r="G14" s="25">
        <f t="shared" si="0"/>
        <v>5.2999999999999927</v>
      </c>
      <c r="H14" s="25">
        <v>12.830000000000009</v>
      </c>
      <c r="I14" s="26">
        <f>($U$2*((H14/1000))/($U$3*$U$4))</f>
        <v>5.6448639544103376E-4</v>
      </c>
      <c r="J14" s="27">
        <f t="shared" si="1"/>
        <v>1.1653165087817697E-4</v>
      </c>
      <c r="K14" s="18">
        <f>'partitionning coefficient'!U14</f>
        <v>1.1659180543299586E-4</v>
      </c>
      <c r="L14" s="93"/>
      <c r="M14" s="93"/>
      <c r="O14" s="98"/>
      <c r="P14" t="s">
        <v>54</v>
      </c>
      <c r="Q14" s="121">
        <f>AVERAGE(M107:M109)</f>
        <v>0.31775494574371399</v>
      </c>
      <c r="R14" s="111">
        <f>STDEV(M107:M109)</f>
        <v>0.19545177446817696</v>
      </c>
    </row>
    <row r="15" spans="1:22" ht="17" thickBot="1" x14ac:dyDescent="0.25">
      <c r="A15" s="19" t="s">
        <v>23</v>
      </c>
      <c r="B15" s="20">
        <v>313</v>
      </c>
      <c r="C15" s="21">
        <v>218650.26471428576</v>
      </c>
      <c r="D15" s="28">
        <v>113405.38228446867</v>
      </c>
      <c r="E15" s="30">
        <v>6.879999999999999</v>
      </c>
      <c r="F15" s="43">
        <v>1.2981132075471713</v>
      </c>
      <c r="G15" s="25">
        <f t="shared" si="0"/>
        <v>5.2999999999999927</v>
      </c>
      <c r="H15" s="25">
        <v>12.830000000000009</v>
      </c>
      <c r="I15" s="26">
        <f>($U$2*((H15/1000))/($U$3*$U$4))</f>
        <v>5.6448639544103376E-4</v>
      </c>
      <c r="J15" s="27">
        <f t="shared" si="1"/>
        <v>1.2342509979079502E-4</v>
      </c>
      <c r="K15" s="18">
        <f>'partitionning coefficient'!U15</f>
        <v>1.2348881279816633E-4</v>
      </c>
      <c r="L15" s="93"/>
      <c r="M15" s="93"/>
      <c r="O15" s="98"/>
      <c r="P15" t="s">
        <v>59</v>
      </c>
      <c r="Q15" s="121">
        <f>AVERAGE(M116:M118)</f>
        <v>4.8389095013327079</v>
      </c>
      <c r="R15" s="111">
        <f>STDEV(M116:M118)</f>
        <v>2.8573859983772496</v>
      </c>
    </row>
    <row r="16" spans="1:22" ht="17" thickBot="1" x14ac:dyDescent="0.25">
      <c r="A16" s="19" t="s">
        <v>23</v>
      </c>
      <c r="B16" s="20">
        <v>334</v>
      </c>
      <c r="C16" s="21">
        <v>225117.76371428574</v>
      </c>
      <c r="D16" s="28">
        <v>117260.45947029974</v>
      </c>
      <c r="E16" s="30">
        <v>6.879999999999999</v>
      </c>
      <c r="F16" s="43">
        <v>1.2981132075471713</v>
      </c>
      <c r="G16" s="25">
        <f t="shared" si="0"/>
        <v>5.2999999999999927</v>
      </c>
      <c r="H16" s="25">
        <v>12.830000000000009</v>
      </c>
      <c r="I16" s="26">
        <f>($U$2*((H16/1000))/($U$3*$U$4))</f>
        <v>5.6448639544103376E-4</v>
      </c>
      <c r="J16" s="27">
        <f t="shared" si="1"/>
        <v>1.2707591498882349E-4</v>
      </c>
      <c r="K16" s="18">
        <f>'partitionning coefficient'!U16</f>
        <v>1.2714151257571727E-4</v>
      </c>
      <c r="L16" s="93"/>
      <c r="M16" s="93"/>
      <c r="O16" s="98"/>
      <c r="P16" t="s">
        <v>60</v>
      </c>
      <c r="Q16" s="121">
        <f>AVERAGE(M125:M127)</f>
        <v>35.238323764112387</v>
      </c>
      <c r="R16" s="111">
        <f>STDEV(M125:M127)</f>
        <v>15.711660488284698</v>
      </c>
    </row>
    <row r="17" spans="1:18" ht="17" thickBot="1" x14ac:dyDescent="0.25">
      <c r="A17" s="19" t="s">
        <v>24</v>
      </c>
      <c r="B17" s="20">
        <v>299</v>
      </c>
      <c r="C17" s="21">
        <v>198572.78314285714</v>
      </c>
      <c r="D17" s="28">
        <v>132877.74405776567</v>
      </c>
      <c r="E17" s="30">
        <v>8.61</v>
      </c>
      <c r="F17" s="43">
        <v>1.2981132075471713</v>
      </c>
      <c r="G17" s="25">
        <f t="shared" si="0"/>
        <v>6.6327034883720852</v>
      </c>
      <c r="H17" s="25">
        <v>11.497296511627917</v>
      </c>
      <c r="I17" s="26">
        <f>($U$2*((H17/1000))/($U$3*$U$4))</f>
        <v>5.0585093259279885E-4</v>
      </c>
      <c r="J17" s="27">
        <f t="shared" si="1"/>
        <v>1.0044822754036189E-4</v>
      </c>
      <c r="K17" s="18">
        <f>'partitionning coefficient'!U17</f>
        <v>1.0050609012384723E-4</v>
      </c>
      <c r="L17" s="93"/>
      <c r="M17" s="93"/>
      <c r="O17" s="98"/>
      <c r="P17" t="s">
        <v>64</v>
      </c>
      <c r="Q17" s="121">
        <f>AVERAGE(M134:M136)</f>
        <v>10.338006400350009</v>
      </c>
      <c r="R17" s="111">
        <f>STDEV(M134:M136)</f>
        <v>1.7386633575263128</v>
      </c>
    </row>
    <row r="18" spans="1:18" ht="17" thickBot="1" x14ac:dyDescent="0.25">
      <c r="A18" s="19" t="s">
        <v>24</v>
      </c>
      <c r="B18" s="20">
        <v>313</v>
      </c>
      <c r="C18" s="21">
        <v>214183.15714285715</v>
      </c>
      <c r="D18" s="28">
        <v>128684.24013188013</v>
      </c>
      <c r="E18" s="30">
        <v>8.61</v>
      </c>
      <c r="F18" s="43">
        <v>1.2981132075471713</v>
      </c>
      <c r="G18" s="25">
        <f t="shared" si="0"/>
        <v>6.6327034883720852</v>
      </c>
      <c r="H18" s="25">
        <v>11.497296511627917</v>
      </c>
      <c r="I18" s="26">
        <f>($U$2*((H18/1000))/($U$3*$U$4))</f>
        <v>5.0585093259279885E-4</v>
      </c>
      <c r="J18" s="27">
        <f t="shared" si="1"/>
        <v>1.0834474978638427E-4</v>
      </c>
      <c r="K18" s="18">
        <f>'partitionning coefficient'!U18</f>
        <v>1.0840716111292753E-4</v>
      </c>
      <c r="L18" s="93"/>
      <c r="M18" s="93"/>
      <c r="O18" s="98"/>
      <c r="P18" t="s">
        <v>66</v>
      </c>
      <c r="Q18" s="121">
        <f>AVERAGE(M143:M145)</f>
        <v>14.688627409304805</v>
      </c>
      <c r="R18" s="111">
        <f>STDEV(M143:M145)</f>
        <v>5.1583049132889611</v>
      </c>
    </row>
    <row r="19" spans="1:18" ht="17" thickBot="1" x14ac:dyDescent="0.25">
      <c r="A19" s="31" t="s">
        <v>24</v>
      </c>
      <c r="B19" s="32">
        <v>334</v>
      </c>
      <c r="C19" s="33">
        <v>218800.83471428571</v>
      </c>
      <c r="D19" s="34">
        <v>132185.84329373296</v>
      </c>
      <c r="E19" s="35">
        <v>8.61</v>
      </c>
      <c r="F19" s="44">
        <v>1.2981132075471713</v>
      </c>
      <c r="G19" s="37">
        <f t="shared" si="0"/>
        <v>6.6327034883720852</v>
      </c>
      <c r="H19" s="37">
        <v>11.497296511627917</v>
      </c>
      <c r="I19" s="38">
        <f>($U$2*((H19/1000))/($U$3*$U$4))</f>
        <v>5.0585093259279885E-4</v>
      </c>
      <c r="J19" s="39">
        <f t="shared" si="1"/>
        <v>1.1068060629230426E-4</v>
      </c>
      <c r="K19" s="18">
        <f>'partitionning coefficient'!U19</f>
        <v>1.1074436317461683E-4</v>
      </c>
      <c r="L19" s="93"/>
      <c r="M19" s="93"/>
      <c r="O19" s="98"/>
      <c r="P19" t="s">
        <v>69</v>
      </c>
      <c r="Q19" s="121">
        <f>AVERAGE(M152:M154)</f>
        <v>6.3403136511203675</v>
      </c>
      <c r="R19" s="111">
        <f>STDEV(M152:M154)</f>
        <v>3.2844770227580566</v>
      </c>
    </row>
    <row r="20" spans="1:18" ht="17" thickBot="1" x14ac:dyDescent="0.25">
      <c r="A20" s="9" t="s">
        <v>25</v>
      </c>
      <c r="B20" s="10">
        <v>299</v>
      </c>
      <c r="C20" s="11">
        <v>47577.356999999996</v>
      </c>
      <c r="D20" s="45">
        <v>40665.544754223432</v>
      </c>
      <c r="E20" s="41">
        <v>7.66</v>
      </c>
      <c r="F20" s="42">
        <v>1.7431192660550472</v>
      </c>
      <c r="G20" s="15">
        <f t="shared" si="0"/>
        <v>4.3944210526315759</v>
      </c>
      <c r="H20" s="15">
        <v>13.735578947368428</v>
      </c>
      <c r="I20" s="16">
        <f>($U$2*((H20/1000))/($U$3*$U$4))</f>
        <v>6.0432949721712741E-4</v>
      </c>
      <c r="J20" s="17">
        <f t="shared" si="1"/>
        <v>2.8752400234729776E-5</v>
      </c>
      <c r="K20" s="18">
        <f>'partitionning coefficient'!U20</f>
        <v>2.8766263911049629E-5</v>
      </c>
      <c r="L20" s="90" t="str">
        <f>A20</f>
        <v>07-C(i)</v>
      </c>
      <c r="M20" s="94">
        <f>(SLOPE(K20:K22,B20:B22)/G20)*1000000000</f>
        <v>26.450250686169852</v>
      </c>
      <c r="O20" s="97"/>
      <c r="P20" t="s">
        <v>72</v>
      </c>
      <c r="Q20" s="121">
        <f>AVERAGE(M161:M163)</f>
        <v>0.30137695788954755</v>
      </c>
      <c r="R20" s="111">
        <f>STDEV(M170:M172)</f>
        <v>0.22081757309789118</v>
      </c>
    </row>
    <row r="21" spans="1:18" ht="17" thickBot="1" x14ac:dyDescent="0.25">
      <c r="A21" s="19" t="s">
        <v>25</v>
      </c>
      <c r="B21" s="20">
        <v>313</v>
      </c>
      <c r="C21" s="21">
        <v>51074.200285714287</v>
      </c>
      <c r="D21" s="46">
        <v>41679.964211444152</v>
      </c>
      <c r="E21" s="29">
        <v>7.66</v>
      </c>
      <c r="F21" s="43">
        <v>1.7431192660550472</v>
      </c>
      <c r="G21" s="25">
        <f t="shared" si="0"/>
        <v>4.3944210526315759</v>
      </c>
      <c r="H21" s="25">
        <v>13.735578947368428</v>
      </c>
      <c r="I21" s="26">
        <f>($U$2*((H21/1000))/($U$3*$U$4))</f>
        <v>6.0432949721712741E-4</v>
      </c>
      <c r="J21" s="27">
        <f t="shared" si="1"/>
        <v>3.0865645779432577E-5</v>
      </c>
      <c r="K21" s="18">
        <f>'partitionning coefficient'!U21</f>
        <v>3.0880528409021612E-5</v>
      </c>
      <c r="L21" s="90" t="str">
        <f>A23</f>
        <v>07-C(ii)</v>
      </c>
      <c r="M21" s="94">
        <f>(SLOPE(K23:K25,B23:B25)/G23)*1000000000</f>
        <v>29.402741626540525</v>
      </c>
      <c r="O21" s="97"/>
      <c r="P21" s="93" t="s">
        <v>75</v>
      </c>
      <c r="Q21" s="121">
        <f>AVERAGE(M170:M172)</f>
        <v>0.36993764109701832</v>
      </c>
      <c r="R21" s="111">
        <f>STDEV(M170:M172)</f>
        <v>0.22081757309789118</v>
      </c>
    </row>
    <row r="22" spans="1:18" ht="17" thickBot="1" x14ac:dyDescent="0.25">
      <c r="A22" s="19" t="s">
        <v>25</v>
      </c>
      <c r="B22" s="20">
        <v>334</v>
      </c>
      <c r="C22" s="21">
        <v>54406.509428571429</v>
      </c>
      <c r="D22" s="46">
        <v>39817.119413623979</v>
      </c>
      <c r="E22" s="29">
        <v>7.66</v>
      </c>
      <c r="F22" s="43">
        <v>1.7431192660550472</v>
      </c>
      <c r="G22" s="25">
        <f t="shared" si="0"/>
        <v>4.3944210526315759</v>
      </c>
      <c r="H22" s="25">
        <v>13.735578947368428</v>
      </c>
      <c r="I22" s="26">
        <f>($U$2*((H22/1000))/($U$3*$U$4))</f>
        <v>6.0432949721712741E-4</v>
      </c>
      <c r="J22" s="27">
        <f t="shared" si="1"/>
        <v>3.2879458488307468E-5</v>
      </c>
      <c r="K22" s="18">
        <f>'partitionning coefficient'!U22</f>
        <v>3.2895312127180489E-5</v>
      </c>
      <c r="L22" s="90" t="str">
        <f>A26</f>
        <v>07-C(iii)</v>
      </c>
      <c r="M22" s="94">
        <f>(SLOPE(K26:K28,B26:B28)/G26)*1000000000</f>
        <v>27.699641690691671</v>
      </c>
      <c r="O22" s="97"/>
      <c r="P22" s="93" t="s">
        <v>78</v>
      </c>
      <c r="Q22" s="121">
        <f>AVERAGE(M179:M181)</f>
        <v>1.211253050298428</v>
      </c>
      <c r="R22" s="111">
        <f>STDEV(M179:M181)</f>
        <v>0.23382032440790707</v>
      </c>
    </row>
    <row r="23" spans="1:18" ht="17" thickBot="1" x14ac:dyDescent="0.25">
      <c r="A23" s="19" t="s">
        <v>26</v>
      </c>
      <c r="B23" s="20">
        <v>299</v>
      </c>
      <c r="C23" s="21">
        <v>51863.031000000003</v>
      </c>
      <c r="D23" s="46">
        <v>44487.498634332434</v>
      </c>
      <c r="E23" s="30">
        <v>8.7399999999999984</v>
      </c>
      <c r="F23" s="43">
        <v>1.7431192660550472</v>
      </c>
      <c r="G23" s="25">
        <f t="shared" si="0"/>
        <v>5.0139999999999949</v>
      </c>
      <c r="H23" s="25">
        <v>13.116000000000007</v>
      </c>
      <c r="I23" s="26">
        <f>($U$2*((H23/1000))/($U$3*$U$4))</f>
        <v>5.7706964634486331E-4</v>
      </c>
      <c r="J23" s="27">
        <f t="shared" si="1"/>
        <v>2.9928580957542685E-5</v>
      </c>
      <c r="K23" s="18">
        <f>'partitionning coefficient'!U23</f>
        <v>2.9943693446341725E-5</v>
      </c>
      <c r="L23" s="93"/>
      <c r="M23" s="93"/>
      <c r="O23" s="98"/>
      <c r="P23" s="93" t="s">
        <v>81</v>
      </c>
      <c r="Q23" s="121">
        <f>AVERAGE(M188:M189)</f>
        <v>0.9982914790725389</v>
      </c>
      <c r="R23" s="111">
        <f>STDEV(M188:M189)</f>
        <v>0.82723373384616039</v>
      </c>
    </row>
    <row r="24" spans="1:18" ht="17" thickBot="1" x14ac:dyDescent="0.25">
      <c r="A24" s="19" t="s">
        <v>26</v>
      </c>
      <c r="B24" s="20">
        <v>313</v>
      </c>
      <c r="C24" s="21">
        <v>56802.213000000011</v>
      </c>
      <c r="D24" s="46">
        <v>50653.960744414173</v>
      </c>
      <c r="E24" s="30">
        <v>8.7399999999999984</v>
      </c>
      <c r="F24" s="43">
        <v>1.7431192660550472</v>
      </c>
      <c r="G24" s="25">
        <f t="shared" si="0"/>
        <v>5.0139999999999949</v>
      </c>
      <c r="H24" s="25">
        <v>13.116000000000007</v>
      </c>
      <c r="I24" s="26">
        <f>($U$2*((H24/1000))/($U$3*$U$4))</f>
        <v>5.7706964634486331E-4</v>
      </c>
      <c r="J24" s="27">
        <f t="shared" si="1"/>
        <v>3.2778832967515604E-5</v>
      </c>
      <c r="K24" s="18">
        <f>'partitionning coefficient'!U24</f>
        <v>3.2795384696004497E-5</v>
      </c>
      <c r="L24" s="93"/>
      <c r="M24" s="93"/>
      <c r="O24" s="98"/>
      <c r="P24" s="93"/>
      <c r="Q24" s="93"/>
      <c r="R24" s="93"/>
    </row>
    <row r="25" spans="1:18" ht="17" thickBot="1" x14ac:dyDescent="0.25">
      <c r="A25" s="19" t="s">
        <v>26</v>
      </c>
      <c r="B25" s="20">
        <v>334</v>
      </c>
      <c r="C25" s="21">
        <v>60970.597714285715</v>
      </c>
      <c r="D25" s="46">
        <v>43518.444827247964</v>
      </c>
      <c r="E25" s="30">
        <v>8.7399999999999984</v>
      </c>
      <c r="F25" s="43">
        <v>1.7431192660550472</v>
      </c>
      <c r="G25" s="25">
        <f t="shared" si="0"/>
        <v>5.0139999999999949</v>
      </c>
      <c r="H25" s="25">
        <v>13.116000000000007</v>
      </c>
      <c r="I25" s="26">
        <f>($U$2*((H25/1000))/($U$3*$U$4))</f>
        <v>5.7706964634486331E-4</v>
      </c>
      <c r="J25" s="27">
        <f t="shared" si="1"/>
        <v>3.5184281260417789E-5</v>
      </c>
      <c r="K25" s="18">
        <f>'partitionning coefficient'!U25</f>
        <v>3.5202047624189083E-5</v>
      </c>
      <c r="L25" s="93"/>
      <c r="M25" s="93"/>
      <c r="O25" s="98"/>
    </row>
    <row r="26" spans="1:18" ht="17" thickBot="1" x14ac:dyDescent="0.25">
      <c r="A26" s="19" t="s">
        <v>27</v>
      </c>
      <c r="B26" s="20">
        <v>299</v>
      </c>
      <c r="C26" s="21">
        <v>41598.514285714286</v>
      </c>
      <c r="D26" s="46">
        <v>44922.370992915545</v>
      </c>
      <c r="E26" s="30">
        <v>9.5</v>
      </c>
      <c r="F26" s="43">
        <v>1.7431192660550472</v>
      </c>
      <c r="G26" s="25">
        <f t="shared" si="0"/>
        <v>5.4499999999999957</v>
      </c>
      <c r="H26" s="25">
        <v>12.680000000000007</v>
      </c>
      <c r="I26" s="26">
        <f>($U$2*((H26/1000))/($U$3*$U$4))</f>
        <v>5.5788678832364037E-4</v>
      </c>
      <c r="J26" s="27">
        <f t="shared" si="1"/>
        <v>2.3207261533892216E-5</v>
      </c>
      <c r="K26" s="18">
        <f>'partitionning coefficient'!U26</f>
        <v>2.3219383021377194E-5</v>
      </c>
      <c r="L26" s="93"/>
      <c r="M26" s="93"/>
      <c r="O26" s="98"/>
    </row>
    <row r="27" spans="1:18" ht="17" thickBot="1" x14ac:dyDescent="0.25">
      <c r="A27" s="19" t="s">
        <v>27</v>
      </c>
      <c r="B27" s="20">
        <v>313</v>
      </c>
      <c r="C27" s="21">
        <v>46689.350142857147</v>
      </c>
      <c r="D27" s="46">
        <v>46495.533482288833</v>
      </c>
      <c r="E27" s="30">
        <v>9.5</v>
      </c>
      <c r="F27" s="43">
        <v>1.7431192660550472</v>
      </c>
      <c r="G27" s="25">
        <f t="shared" si="0"/>
        <v>5.4499999999999957</v>
      </c>
      <c r="H27" s="25">
        <v>12.680000000000007</v>
      </c>
      <c r="I27" s="26">
        <f>($U$2*((H27/1000))/($U$3*$U$4))</f>
        <v>5.5788678832364037E-4</v>
      </c>
      <c r="J27" s="27">
        <f t="shared" si="1"/>
        <v>2.6047371600116475E-5</v>
      </c>
      <c r="K27" s="18">
        <f>'partitionning coefficient'!U27</f>
        <v>2.6060976518060209E-5</v>
      </c>
      <c r="L27" s="93"/>
      <c r="M27" s="93"/>
      <c r="O27" s="98"/>
    </row>
    <row r="28" spans="1:18" ht="17" thickBot="1" x14ac:dyDescent="0.25">
      <c r="A28" s="31" t="s">
        <v>27</v>
      </c>
      <c r="B28" s="32">
        <v>334</v>
      </c>
      <c r="C28" s="33">
        <v>51227.555142857149</v>
      </c>
      <c r="D28" s="47">
        <v>43293.499925885561</v>
      </c>
      <c r="E28" s="35">
        <v>9.5</v>
      </c>
      <c r="F28" s="44">
        <v>1.7431192660550472</v>
      </c>
      <c r="G28" s="37">
        <f t="shared" si="0"/>
        <v>5.4499999999999957</v>
      </c>
      <c r="H28" s="37">
        <v>12.680000000000007</v>
      </c>
      <c r="I28" s="38">
        <f>($U$2*((H28/1000))/($U$3*$U$4))</f>
        <v>5.5788678832364037E-4</v>
      </c>
      <c r="J28" s="39">
        <f t="shared" si="1"/>
        <v>2.8579176212320762E-5</v>
      </c>
      <c r="K28" s="18">
        <f>'partitionning coefficient'!U28</f>
        <v>2.8594103528337031E-5</v>
      </c>
      <c r="L28" s="93"/>
      <c r="M28" s="93"/>
      <c r="O28" s="98"/>
      <c r="P28" s="93"/>
      <c r="Q28" s="93"/>
      <c r="R28" s="93"/>
    </row>
    <row r="29" spans="1:18" ht="17" thickBot="1" x14ac:dyDescent="0.25">
      <c r="A29" s="9" t="s">
        <v>28</v>
      </c>
      <c r="B29" s="10">
        <v>299</v>
      </c>
      <c r="C29" s="11">
        <v>47501.580857142857</v>
      </c>
      <c r="D29" s="45">
        <v>8781.6527999999998</v>
      </c>
      <c r="E29" s="41">
        <v>3.1700000000000017</v>
      </c>
      <c r="F29" s="42">
        <v>1.8212765957446801</v>
      </c>
      <c r="G29" s="15">
        <f t="shared" si="0"/>
        <v>1.7405373831775717</v>
      </c>
      <c r="H29" s="15">
        <v>16.389462616822431</v>
      </c>
      <c r="I29" s="16">
        <f>($U$2*((H29/1000))/($U$3*$U$4))</f>
        <v>7.2109342757487602E-4</v>
      </c>
      <c r="J29" s="17">
        <f t="shared" si="1"/>
        <v>3.4253077755502258E-5</v>
      </c>
      <c r="K29" s="18">
        <f>'partitionning coefficient'!U29</f>
        <v>3.4266919351236226E-5</v>
      </c>
      <c r="L29" s="90" t="str">
        <f>A29</f>
        <v>08-A (i)</v>
      </c>
      <c r="M29" s="94">
        <f>(SLOPE(K29:K31,B29:B31)/G29)*1000000000</f>
        <v>129.74758366600574</v>
      </c>
      <c r="O29" s="97"/>
      <c r="P29" s="93"/>
      <c r="Q29" s="93"/>
      <c r="R29" s="93"/>
    </row>
    <row r="30" spans="1:18" ht="17" thickBot="1" x14ac:dyDescent="0.25">
      <c r="A30" s="19" t="s">
        <v>28</v>
      </c>
      <c r="B30" s="20">
        <v>313</v>
      </c>
      <c r="C30" s="21">
        <v>53933.456571428578</v>
      </c>
      <c r="D30" s="46">
        <v>8781.6527999999998</v>
      </c>
      <c r="E30" s="29">
        <v>3.1700000000000017</v>
      </c>
      <c r="F30" s="43">
        <v>1.8212765957446801</v>
      </c>
      <c r="G30" s="25">
        <f t="shared" si="0"/>
        <v>1.7405373831775717</v>
      </c>
      <c r="H30" s="25">
        <v>16.389462616822431</v>
      </c>
      <c r="I30" s="26">
        <f>($U$2*((H30/1000))/($U$3*$U$4))</f>
        <v>7.2109342757487602E-4</v>
      </c>
      <c r="J30" s="27">
        <f t="shared" si="1"/>
        <v>3.8891061060052154E-5</v>
      </c>
      <c r="K30" s="18">
        <f>'partitionning coefficient'!U30</f>
        <v>3.8906776854956797E-5</v>
      </c>
      <c r="L30" s="90" t="str">
        <f>A32</f>
        <v>08-A (ii)</v>
      </c>
      <c r="M30" s="94">
        <f>(SLOPE(K32:K34,B32:B34)/G32)*1000000000</f>
        <v>374.24393831953006</v>
      </c>
      <c r="O30" s="97"/>
      <c r="P30" s="93"/>
      <c r="Q30" s="126"/>
      <c r="R30" s="126"/>
    </row>
    <row r="31" spans="1:18" ht="17" thickBot="1" x14ac:dyDescent="0.25">
      <c r="A31" s="19" t="s">
        <v>28</v>
      </c>
      <c r="B31" s="20">
        <v>334</v>
      </c>
      <c r="C31" s="21">
        <v>58714.524000000005</v>
      </c>
      <c r="D31" s="46">
        <v>8781.6527999999998</v>
      </c>
      <c r="E31" s="29">
        <v>3.1700000000000017</v>
      </c>
      <c r="F31" s="43">
        <v>1.8212765957446801</v>
      </c>
      <c r="G31" s="25">
        <f t="shared" si="0"/>
        <v>1.7405373831775717</v>
      </c>
      <c r="H31" s="25">
        <v>16.389462616822431</v>
      </c>
      <c r="I31" s="26">
        <f>($U$2*((H31/1000))/($U$3*$U$4))</f>
        <v>7.2109342757487602E-4</v>
      </c>
      <c r="J31" s="27">
        <f t="shared" si="1"/>
        <v>4.2338657359587323E-5</v>
      </c>
      <c r="K31" s="18">
        <f>'partitionning coefficient'!U31</f>
        <v>4.2355766320810414E-5</v>
      </c>
      <c r="L31" s="90" t="str">
        <f>A35</f>
        <v>08-A (iii)</v>
      </c>
      <c r="M31" s="94">
        <f>(SLOPE(K35:K37,B35:B37)/G35)*1000000000</f>
        <v>177.62637100599304</v>
      </c>
      <c r="O31" s="97"/>
    </row>
    <row r="32" spans="1:18" ht="17" thickBot="1" x14ac:dyDescent="0.25">
      <c r="A32" s="19" t="s">
        <v>29</v>
      </c>
      <c r="B32" s="20">
        <v>299</v>
      </c>
      <c r="C32" s="21">
        <v>64859.766428571427</v>
      </c>
      <c r="D32" s="46">
        <v>45447.822009809264</v>
      </c>
      <c r="E32" s="30">
        <v>2.7300000000000004</v>
      </c>
      <c r="F32" s="43">
        <v>1.8212765957446801</v>
      </c>
      <c r="G32" s="25">
        <f t="shared" si="0"/>
        <v>1.4989485981308419</v>
      </c>
      <c r="H32" s="25">
        <v>16.631051401869161</v>
      </c>
      <c r="I32" s="26">
        <f>($U$2*((H32/1000))/($U$3*$U$4))</f>
        <v>7.3172270134338785E-4</v>
      </c>
      <c r="J32" s="27">
        <f t="shared" si="1"/>
        <v>4.7459363499615466E-5</v>
      </c>
      <c r="K32" s="18">
        <f>'partitionning coefficient'!U32</f>
        <v>4.7478263137271814E-5</v>
      </c>
      <c r="L32" s="93"/>
      <c r="M32" s="93"/>
      <c r="O32" s="98"/>
    </row>
    <row r="33" spans="1:15" ht="17" thickBot="1" x14ac:dyDescent="0.25">
      <c r="A33" s="19" t="s">
        <v>29</v>
      </c>
      <c r="B33" s="20">
        <v>313</v>
      </c>
      <c r="C33" s="21">
        <v>77009.805000000008</v>
      </c>
      <c r="D33" s="46">
        <v>48572.893029972758</v>
      </c>
      <c r="E33" s="30">
        <v>2.7300000000000004</v>
      </c>
      <c r="F33" s="43">
        <v>1.8212765957446801</v>
      </c>
      <c r="G33" s="25">
        <f t="shared" si="0"/>
        <v>1.4989485981308419</v>
      </c>
      <c r="H33" s="25">
        <v>16.631051401869161</v>
      </c>
      <c r="I33" s="26">
        <f>($U$2*((H33/1000))/($U$3*$U$4))</f>
        <v>7.3172270134338785E-4</v>
      </c>
      <c r="J33" s="27">
        <f t="shared" si="1"/>
        <v>5.6349822544527538E-5</v>
      </c>
      <c r="K33" s="18">
        <f>'partitionning coefficient'!U33</f>
        <v>5.637226261008172E-5</v>
      </c>
      <c r="L33" s="93"/>
      <c r="M33" s="93"/>
      <c r="O33" s="98"/>
    </row>
    <row r="34" spans="1:15" ht="17" thickBot="1" x14ac:dyDescent="0.25">
      <c r="A34" s="19" t="s">
        <v>29</v>
      </c>
      <c r="B34" s="20">
        <v>334</v>
      </c>
      <c r="C34" s="21">
        <v>91859.360142857142</v>
      </c>
      <c r="D34" s="46">
        <v>50127.824560217981</v>
      </c>
      <c r="E34" s="30">
        <v>2.7300000000000004</v>
      </c>
      <c r="F34" s="43">
        <v>1.8212765957446801</v>
      </c>
      <c r="G34" s="25">
        <f t="shared" si="0"/>
        <v>1.4989485981308419</v>
      </c>
      <c r="H34" s="25">
        <v>16.631051401869161</v>
      </c>
      <c r="I34" s="26">
        <f>($U$2*((H34/1000))/($U$3*$U$4))</f>
        <v>7.3172270134338785E-4</v>
      </c>
      <c r="J34" s="27">
        <f t="shared" si="1"/>
        <v>6.7215579147406559E-5</v>
      </c>
      <c r="K34" s="18">
        <f>'partitionning coefficient'!U34</f>
        <v>6.7242346259248627E-5</v>
      </c>
      <c r="L34" s="93"/>
      <c r="M34" s="93"/>
      <c r="O34" s="98"/>
    </row>
    <row r="35" spans="1:15" ht="17" thickBot="1" x14ac:dyDescent="0.25">
      <c r="A35" s="19" t="s">
        <v>30</v>
      </c>
      <c r="B35" s="20">
        <v>299</v>
      </c>
      <c r="C35" s="21">
        <v>63276.382285714288</v>
      </c>
      <c r="D35" s="46">
        <v>35161.0059040872</v>
      </c>
      <c r="E35" s="30">
        <v>4.2800000000000011</v>
      </c>
      <c r="F35" s="43">
        <v>1.8212765957446801</v>
      </c>
      <c r="G35" s="25">
        <f t="shared" si="0"/>
        <v>2.3500000000000014</v>
      </c>
      <c r="H35" s="25">
        <v>15.780000000000001</v>
      </c>
      <c r="I35" s="26">
        <f>($U$2*((H35/1000))/($U$3*$U$4))</f>
        <v>6.9427866874976671E-4</v>
      </c>
      <c r="J35" s="27">
        <f t="shared" si="1"/>
        <v>4.3931442456627038E-5</v>
      </c>
      <c r="K35" s="18">
        <f>'partitionning coefficient'!U35</f>
        <v>4.3949880708308408E-5</v>
      </c>
      <c r="L35" s="93"/>
      <c r="M35" s="93"/>
      <c r="O35" s="98"/>
    </row>
    <row r="36" spans="1:15" ht="17" thickBot="1" x14ac:dyDescent="0.25">
      <c r="A36" s="19" t="s">
        <v>30</v>
      </c>
      <c r="B36" s="20">
        <v>313</v>
      </c>
      <c r="C36" s="21">
        <v>76091.859000000011</v>
      </c>
      <c r="D36" s="46">
        <v>37361.98363487739</v>
      </c>
      <c r="E36" s="30">
        <v>4.2800000000000011</v>
      </c>
      <c r="F36" s="43">
        <v>1.8212765957446801</v>
      </c>
      <c r="G36" s="25">
        <f t="shared" si="0"/>
        <v>2.3500000000000014</v>
      </c>
      <c r="H36" s="25">
        <v>15.780000000000001</v>
      </c>
      <c r="I36" s="26">
        <f>($U$2*((H36/1000))/($U$3*$U$4))</f>
        <v>6.9427866874976671E-4</v>
      </c>
      <c r="J36" s="27">
        <f t="shared" si="1"/>
        <v>5.2828954569214963E-5</v>
      </c>
      <c r="K36" s="18">
        <f>'partitionning coefficient'!U36</f>
        <v>5.2851127152356806E-5</v>
      </c>
      <c r="L36" s="93"/>
      <c r="M36" s="93"/>
      <c r="O36" s="98"/>
    </row>
    <row r="37" spans="1:15" ht="17" thickBot="1" x14ac:dyDescent="0.25">
      <c r="A37" s="31" t="s">
        <v>30</v>
      </c>
      <c r="B37" s="32">
        <v>334</v>
      </c>
      <c r="C37" s="33">
        <v>84860.866285714277</v>
      </c>
      <c r="D37" s="47">
        <v>40990.541297002725</v>
      </c>
      <c r="E37" s="35">
        <v>4.2800000000000011</v>
      </c>
      <c r="F37" s="44">
        <v>1.8212765957446801</v>
      </c>
      <c r="G37" s="37">
        <f t="shared" si="0"/>
        <v>2.3500000000000014</v>
      </c>
      <c r="H37" s="37">
        <v>15.780000000000001</v>
      </c>
      <c r="I37" s="38">
        <f>($U$2*((H37/1000))/($U$3*$U$4))</f>
        <v>6.9427866874976671E-4</v>
      </c>
      <c r="J37" s="39">
        <f t="shared" si="1"/>
        <v>5.891708927379767E-5</v>
      </c>
      <c r="K37" s="18">
        <f>'partitionning coefficient'!U37</f>
        <v>5.8941817078295245E-5</v>
      </c>
      <c r="L37" s="93"/>
      <c r="M37" s="93"/>
      <c r="O37" s="98"/>
    </row>
    <row r="38" spans="1:15" ht="17" thickBot="1" x14ac:dyDescent="0.25">
      <c r="A38" s="48" t="s">
        <v>31</v>
      </c>
      <c r="B38" s="49">
        <v>299</v>
      </c>
      <c r="C38" s="50">
        <v>18034.430142857145</v>
      </c>
      <c r="D38" s="51">
        <v>44299.695080108992</v>
      </c>
      <c r="E38" s="29">
        <v>2.129999999999999</v>
      </c>
      <c r="F38" s="43">
        <v>0.95515695067264816</v>
      </c>
      <c r="G38" s="52">
        <f t="shared" si="0"/>
        <v>2.2299999999999933</v>
      </c>
      <c r="H38" s="52">
        <v>15.900000000000009</v>
      </c>
      <c r="I38" s="53">
        <f>($U$2*((H38/1000))/($U$3*$U$4))</f>
        <v>6.9955835444368152E-4</v>
      </c>
      <c r="J38" s="54">
        <f t="shared" si="1"/>
        <v>1.2616136274066673E-5</v>
      </c>
      <c r="K38" s="18">
        <f>'partitionning coefficient'!U38</f>
        <v>1.2621391368461966E-5</v>
      </c>
      <c r="L38" s="90" t="str">
        <f>A38</f>
        <v>08-B (i)</v>
      </c>
      <c r="M38" s="94">
        <f>(SLOPE(K38:K40,B38:B40)/G38)*1000000000</f>
        <v>77.057158909724265</v>
      </c>
      <c r="O38" s="97"/>
    </row>
    <row r="39" spans="1:15" ht="17" thickBot="1" x14ac:dyDescent="0.25">
      <c r="A39" s="55" t="s">
        <v>31</v>
      </c>
      <c r="B39" s="20">
        <v>313</v>
      </c>
      <c r="C39" s="21">
        <v>22195.612285714287</v>
      </c>
      <c r="D39" s="46">
        <v>41918.79608828338</v>
      </c>
      <c r="E39" s="29">
        <v>2.129999999999999</v>
      </c>
      <c r="F39" s="43">
        <v>0.95515695067264816</v>
      </c>
      <c r="G39" s="25">
        <f t="shared" si="0"/>
        <v>2.2299999999999933</v>
      </c>
      <c r="H39" s="25">
        <v>15.900000000000009</v>
      </c>
      <c r="I39" s="26">
        <f>($U$2*((H39/1000))/($U$3*$U$4))</f>
        <v>6.9955835444368152E-4</v>
      </c>
      <c r="J39" s="27">
        <f t="shared" si="1"/>
        <v>1.5527126006464247E-5</v>
      </c>
      <c r="K39" s="18">
        <f>'partitionning coefficient'!U39</f>
        <v>1.5533593637367957E-5</v>
      </c>
      <c r="L39" s="90" t="str">
        <f>A41</f>
        <v>08-B (ii)</v>
      </c>
      <c r="M39" s="94">
        <f>(SLOPE(K41:K43,B41:B43)/G41)*1000000000</f>
        <v>112.606096024862</v>
      </c>
      <c r="O39" s="97"/>
    </row>
    <row r="40" spans="1:15" ht="17" thickBot="1" x14ac:dyDescent="0.25">
      <c r="A40" s="55" t="s">
        <v>31</v>
      </c>
      <c r="B40" s="20">
        <v>334</v>
      </c>
      <c r="C40" s="21">
        <v>26718.609857142859</v>
      </c>
      <c r="D40" s="46">
        <v>48437.796859945505</v>
      </c>
      <c r="E40" s="29">
        <v>2.129999999999999</v>
      </c>
      <c r="F40" s="43">
        <v>0.95515695067264816</v>
      </c>
      <c r="G40" s="25">
        <f t="shared" si="0"/>
        <v>2.2299999999999933</v>
      </c>
      <c r="H40" s="25">
        <v>15.900000000000009</v>
      </c>
      <c r="I40" s="26">
        <f>($U$2*((H40/1000))/($U$3*$U$4))</f>
        <v>6.9955835444368152E-4</v>
      </c>
      <c r="J40" s="27">
        <f t="shared" si="1"/>
        <v>1.8691226744685586E-5</v>
      </c>
      <c r="K40" s="18">
        <f>'partitionning coefficient'!U40</f>
        <v>1.8699012342333978E-5</v>
      </c>
      <c r="L40" s="90" t="str">
        <f>A44</f>
        <v>08-B (iii)</v>
      </c>
      <c r="M40" s="94">
        <f>(SLOPE(K44:K46,B44:B46)/G44)*1000000000</f>
        <v>47.454428893379962</v>
      </c>
      <c r="O40" s="97"/>
    </row>
    <row r="41" spans="1:15" ht="17" thickBot="1" x14ac:dyDescent="0.25">
      <c r="A41" s="55" t="s">
        <v>32</v>
      </c>
      <c r="B41" s="20">
        <v>299</v>
      </c>
      <c r="C41" s="21">
        <v>40426.043142857139</v>
      </c>
      <c r="D41" s="46">
        <v>56624.027738419623</v>
      </c>
      <c r="E41" s="30">
        <v>1.7600000000000016</v>
      </c>
      <c r="F41" s="43">
        <v>0.95515695067264816</v>
      </c>
      <c r="G41" s="25">
        <f t="shared" si="0"/>
        <v>1.8426291079812176</v>
      </c>
      <c r="H41" s="25">
        <v>16.287370892018785</v>
      </c>
      <c r="I41" s="26">
        <f>($U$2*((H41/1000))/($U$3*$U$4))</f>
        <v>7.1660165908393541E-4</v>
      </c>
      <c r="J41" s="27">
        <f t="shared" si="1"/>
        <v>2.8969369586370178E-5</v>
      </c>
      <c r="K41" s="18">
        <f>'partitionning coefficient'!U41</f>
        <v>2.898114942477156E-5</v>
      </c>
      <c r="L41" s="93"/>
      <c r="M41" s="93"/>
      <c r="O41" s="98"/>
    </row>
    <row r="42" spans="1:15" ht="17" thickBot="1" x14ac:dyDescent="0.25">
      <c r="A42" s="55" t="s">
        <v>32</v>
      </c>
      <c r="B42" s="20">
        <v>313</v>
      </c>
      <c r="C42" s="21">
        <v>45812.513571428579</v>
      </c>
      <c r="D42" s="46">
        <v>60879.562832697557</v>
      </c>
      <c r="E42" s="30">
        <v>1.7600000000000016</v>
      </c>
      <c r="F42" s="43">
        <v>0.95515695067264816</v>
      </c>
      <c r="G42" s="25">
        <f t="shared" si="0"/>
        <v>1.8426291079812176</v>
      </c>
      <c r="H42" s="25">
        <v>16.287370892018785</v>
      </c>
      <c r="I42" s="26">
        <f>($U$2*((H42/1000))/($U$3*$U$4))</f>
        <v>7.1660165908393541E-4</v>
      </c>
      <c r="J42" s="27">
        <f t="shared" si="1"/>
        <v>3.2829323232091029E-5</v>
      </c>
      <c r="K42" s="18">
        <f>'partitionning coefficient'!U42</f>
        <v>3.2842672646594093E-5</v>
      </c>
      <c r="L42" s="93"/>
      <c r="M42" s="93"/>
      <c r="O42" s="98"/>
    </row>
    <row r="43" spans="1:15" ht="17" thickBot="1" x14ac:dyDescent="0.25">
      <c r="A43" s="55" t="s">
        <v>32</v>
      </c>
      <c r="B43" s="20">
        <v>334</v>
      </c>
      <c r="C43" s="21">
        <v>50722.941857142861</v>
      </c>
      <c r="D43" s="46">
        <v>57622.819183651227</v>
      </c>
      <c r="E43" s="30">
        <v>1.7600000000000016</v>
      </c>
      <c r="F43" s="43">
        <v>0.95515695067264816</v>
      </c>
      <c r="G43" s="25">
        <f t="shared" si="0"/>
        <v>1.8426291079812176</v>
      </c>
      <c r="H43" s="25">
        <v>16.287370892018785</v>
      </c>
      <c r="I43" s="26">
        <f>($U$2*((H43/1000))/($U$3*$U$4))</f>
        <v>7.1660165908393541E-4</v>
      </c>
      <c r="J43" s="27">
        <f t="shared" si="1"/>
        <v>3.6348144288446573E-5</v>
      </c>
      <c r="K43" s="18">
        <f>'partitionning coefficient'!U43</f>
        <v>3.6362924564028041E-5</v>
      </c>
      <c r="L43" s="93"/>
      <c r="M43" s="93"/>
      <c r="O43" s="98"/>
    </row>
    <row r="44" spans="1:15" ht="17" thickBot="1" x14ac:dyDescent="0.25">
      <c r="A44" s="55" t="s">
        <v>33</v>
      </c>
      <c r="B44" s="20">
        <v>299</v>
      </c>
      <c r="C44" s="21">
        <v>24269.00785714286</v>
      </c>
      <c r="D44" s="46">
        <v>54131.972115531331</v>
      </c>
      <c r="E44" s="30">
        <v>2.5500000000000007</v>
      </c>
      <c r="F44" s="43">
        <v>0.95515695067264816</v>
      </c>
      <c r="G44" s="25">
        <f t="shared" si="0"/>
        <v>2.669718309859149</v>
      </c>
      <c r="H44" s="25">
        <v>15.460281690140853</v>
      </c>
      <c r="I44" s="26">
        <f>($U$2*((H44/1000))/($U$3*$U$4))</f>
        <v>6.8021190052771762E-4</v>
      </c>
      <c r="J44" s="27">
        <f t="shared" si="1"/>
        <v>1.6508067958429257E-5</v>
      </c>
      <c r="K44" s="18">
        <f>'partitionning coefficient'!U44</f>
        <v>1.6515139760873756E-5</v>
      </c>
      <c r="L44" s="93"/>
      <c r="M44" s="93"/>
      <c r="O44" s="98"/>
    </row>
    <row r="45" spans="1:15" ht="17" thickBot="1" x14ac:dyDescent="0.25">
      <c r="A45" s="55" t="s">
        <v>33</v>
      </c>
      <c r="B45" s="20">
        <v>313</v>
      </c>
      <c r="C45" s="21">
        <v>27229.656857142858</v>
      </c>
      <c r="D45" s="46">
        <v>53822.05958256132</v>
      </c>
      <c r="E45" s="30">
        <v>2.5500000000000007</v>
      </c>
      <c r="F45" s="43">
        <v>0.95515695067264816</v>
      </c>
      <c r="G45" s="25">
        <f t="shared" si="0"/>
        <v>2.669718309859149</v>
      </c>
      <c r="H45" s="25">
        <v>15.460281690140853</v>
      </c>
      <c r="I45" s="26">
        <f>($U$2*((H45/1000))/($U$3*$U$4))</f>
        <v>6.8021190052771762E-4</v>
      </c>
      <c r="J45" s="27">
        <f t="shared" si="1"/>
        <v>1.8521936641514743E-5</v>
      </c>
      <c r="K45" s="18">
        <f>'partitionning coefficient'!U45</f>
        <v>1.8529871154332846E-5</v>
      </c>
      <c r="L45" s="93"/>
      <c r="M45" s="93"/>
      <c r="O45" s="98"/>
    </row>
    <row r="46" spans="1:15" ht="17" thickBot="1" x14ac:dyDescent="0.25">
      <c r="A46" s="56" t="s">
        <v>33</v>
      </c>
      <c r="B46" s="57">
        <v>334</v>
      </c>
      <c r="C46" s="58">
        <v>30829.273714285715</v>
      </c>
      <c r="D46" s="59">
        <v>56428.867530245239</v>
      </c>
      <c r="E46" s="60">
        <v>2.5500000000000007</v>
      </c>
      <c r="F46" s="61">
        <v>0.95515695067264816</v>
      </c>
      <c r="G46" s="62">
        <f t="shared" si="0"/>
        <v>2.669718309859149</v>
      </c>
      <c r="H46" s="62">
        <v>15.460281690140853</v>
      </c>
      <c r="I46" s="63">
        <f>($U$2*((H46/1000))/($U$3*$U$4))</f>
        <v>6.8021190052771762E-4</v>
      </c>
      <c r="J46" s="64">
        <f t="shared" si="1"/>
        <v>2.0970438865083493E-5</v>
      </c>
      <c r="K46" s="18">
        <f>'partitionning coefficient'!U46</f>
        <v>2.0979422278599946E-5</v>
      </c>
      <c r="L46" s="93"/>
      <c r="M46" s="93"/>
      <c r="O46" s="98"/>
    </row>
    <row r="47" spans="1:15" ht="17" thickBot="1" x14ac:dyDescent="0.25">
      <c r="A47" s="9" t="s">
        <v>34</v>
      </c>
      <c r="B47" s="10">
        <v>299</v>
      </c>
      <c r="C47" s="11">
        <v>51197.910428571435</v>
      </c>
      <c r="D47" s="65">
        <v>41977.340592915527</v>
      </c>
      <c r="E47" s="13">
        <v>3.370000000000001</v>
      </c>
      <c r="F47" s="14">
        <v>1.0941558441558439</v>
      </c>
      <c r="G47" s="15">
        <f t="shared" si="0"/>
        <v>3.0800000000000018</v>
      </c>
      <c r="H47" s="15">
        <v>15.05</v>
      </c>
      <c r="I47" s="16">
        <f>($U$2*((H47/1000))/($U$3*$U$4))</f>
        <v>6.6216058077845296E-4</v>
      </c>
      <c r="J47" s="17">
        <f t="shared" si="1"/>
        <v>3.3901238104026079E-5</v>
      </c>
      <c r="K47" s="18">
        <f>'partitionning coefficient'!U47</f>
        <v>3.391615678180035E-5</v>
      </c>
      <c r="L47" s="90" t="str">
        <f>A47</f>
        <v>08-C (i)</v>
      </c>
      <c r="M47" s="94">
        <f>(SLOPE(K47:K49,B47:B49)/G47)*1000000000</f>
        <v>56.398879481956001</v>
      </c>
      <c r="O47" s="97"/>
    </row>
    <row r="48" spans="1:15" ht="17" thickBot="1" x14ac:dyDescent="0.25">
      <c r="A48" s="19" t="s">
        <v>34</v>
      </c>
      <c r="B48" s="20">
        <v>313</v>
      </c>
      <c r="C48" s="21">
        <v>56435.469428571436</v>
      </c>
      <c r="D48" s="66">
        <v>44349.154518801093</v>
      </c>
      <c r="E48" s="23">
        <v>3.370000000000001</v>
      </c>
      <c r="F48" s="24">
        <v>1.0941558441558439</v>
      </c>
      <c r="G48" s="25">
        <f t="shared" si="0"/>
        <v>3.0800000000000018</v>
      </c>
      <c r="H48" s="25">
        <v>15.05</v>
      </c>
      <c r="I48" s="26">
        <f>($U$2*((H48/1000))/($U$3*$U$4))</f>
        <v>6.6216058077845296E-4</v>
      </c>
      <c r="J48" s="27">
        <f t="shared" si="1"/>
        <v>3.736934321332749E-5</v>
      </c>
      <c r="K48" s="18">
        <f>'partitionning coefficient'!U48</f>
        <v>3.7385788075557152E-5</v>
      </c>
      <c r="L48" s="90" t="str">
        <f>A50</f>
        <v>08-C (ii)</v>
      </c>
      <c r="M48" s="94">
        <f>(SLOPE(K50:K52,B50:B52)/G50)*1000000000</f>
        <v>42.48759008879626</v>
      </c>
      <c r="O48" s="97"/>
    </row>
    <row r="49" spans="1:15" ht="17" thickBot="1" x14ac:dyDescent="0.25">
      <c r="A49" s="19" t="s">
        <v>34</v>
      </c>
      <c r="B49" s="20">
        <v>334</v>
      </c>
      <c r="C49" s="21">
        <v>60571.44</v>
      </c>
      <c r="D49" s="66">
        <v>44158.158107901909</v>
      </c>
      <c r="E49" s="23">
        <v>3.370000000000001</v>
      </c>
      <c r="F49" s="24">
        <v>1.0941558441558439</v>
      </c>
      <c r="G49" s="25">
        <f t="shared" si="0"/>
        <v>3.0800000000000018</v>
      </c>
      <c r="H49" s="25">
        <v>15.05</v>
      </c>
      <c r="I49" s="26">
        <f>($U$2*((H49/1000))/($U$3*$U$4))</f>
        <v>6.6216058077845296E-4</v>
      </c>
      <c r="J49" s="27">
        <f t="shared" si="1"/>
        <v>4.0108019888987216E-5</v>
      </c>
      <c r="K49" s="18">
        <f>'partitionning coefficient'!U49</f>
        <v>4.0125669941267066E-5</v>
      </c>
      <c r="L49" s="90" t="str">
        <f>A53</f>
        <v>08-C (iii)</v>
      </c>
      <c r="M49" s="94">
        <f>(SLOPE(K53:K55,B53:B55)/G53)*1000000000</f>
        <v>52.387989674571152</v>
      </c>
      <c r="O49" s="97"/>
    </row>
    <row r="50" spans="1:15" ht="17" thickBot="1" x14ac:dyDescent="0.25">
      <c r="A50" s="19" t="s">
        <v>35</v>
      </c>
      <c r="B50" s="20">
        <v>299</v>
      </c>
      <c r="C50" s="21">
        <v>80102.377285714276</v>
      </c>
      <c r="D50" s="46">
        <v>60041.410410899189</v>
      </c>
      <c r="E50" s="29">
        <v>5.16</v>
      </c>
      <c r="F50" s="24">
        <v>1.0941558441558439</v>
      </c>
      <c r="G50" s="25">
        <f t="shared" si="0"/>
        <v>4.7159643916913963</v>
      </c>
      <c r="H50" s="25">
        <v>13.414035608308605</v>
      </c>
      <c r="I50" s="26">
        <f>($U$2*((H50/1000))/($U$3*$U$4))</f>
        <v>5.9018243249039698E-4</v>
      </c>
      <c r="J50" s="27">
        <f t="shared" si="1"/>
        <v>4.7275015874746373E-5</v>
      </c>
      <c r="K50" s="18">
        <f>'partitionning coefficient'!U50</f>
        <v>4.7298357092106129E-5</v>
      </c>
      <c r="L50" s="93"/>
      <c r="M50" s="93"/>
      <c r="O50" s="98"/>
    </row>
    <row r="51" spans="1:15" ht="17" thickBot="1" x14ac:dyDescent="0.25">
      <c r="A51" s="19" t="s">
        <v>35</v>
      </c>
      <c r="B51" s="20">
        <v>313</v>
      </c>
      <c r="C51" s="21">
        <v>85861.32814285715</v>
      </c>
      <c r="D51" s="46">
        <v>61633.050611444145</v>
      </c>
      <c r="E51" s="29">
        <v>5.16</v>
      </c>
      <c r="F51" s="24">
        <v>1.0941558441558439</v>
      </c>
      <c r="G51" s="25">
        <f t="shared" si="0"/>
        <v>4.7159643916913963</v>
      </c>
      <c r="H51" s="25">
        <v>13.414035608308605</v>
      </c>
      <c r="I51" s="26">
        <f>($U$2*((H51/1000))/($U$3*$U$4))</f>
        <v>5.9018243249039698E-4</v>
      </c>
      <c r="J51" s="27">
        <f t="shared" si="1"/>
        <v>5.0673847500207614E-5</v>
      </c>
      <c r="K51" s="18">
        <f>'partitionning coefficient'!U51</f>
        <v>5.0698866831604375E-5</v>
      </c>
      <c r="L51" s="93"/>
      <c r="M51" s="93"/>
      <c r="O51" s="98"/>
    </row>
    <row r="52" spans="1:15" ht="17" thickBot="1" x14ac:dyDescent="0.25">
      <c r="A52" s="19" t="s">
        <v>35</v>
      </c>
      <c r="B52" s="20">
        <v>334</v>
      </c>
      <c r="C52" s="21">
        <v>92105.220857142864</v>
      </c>
      <c r="D52" s="46">
        <v>62701.037068119891</v>
      </c>
      <c r="E52" s="29">
        <v>5.16</v>
      </c>
      <c r="F52" s="24">
        <v>1.0941558441558439</v>
      </c>
      <c r="G52" s="25">
        <f t="shared" si="0"/>
        <v>4.7159643916913963</v>
      </c>
      <c r="H52" s="25">
        <v>13.414035608308605</v>
      </c>
      <c r="I52" s="26">
        <f>($U$2*((H52/1000))/($U$3*$U$4))</f>
        <v>5.9018243249039698E-4</v>
      </c>
      <c r="J52" s="27">
        <f t="shared" si="1"/>
        <v>5.4358883290533825E-5</v>
      </c>
      <c r="K52" s="18">
        <f>'partitionning coefficient'!U52</f>
        <v>5.438572204429923E-5</v>
      </c>
      <c r="L52" s="93"/>
      <c r="M52" s="93"/>
      <c r="O52" s="98"/>
    </row>
    <row r="53" spans="1:15" ht="17" thickBot="1" x14ac:dyDescent="0.25">
      <c r="A53" s="19" t="s">
        <v>36</v>
      </c>
      <c r="B53" s="20">
        <v>299</v>
      </c>
      <c r="C53" s="21">
        <v>58270.472999999998</v>
      </c>
      <c r="D53" s="46">
        <v>47141.948089373298</v>
      </c>
      <c r="E53" s="30">
        <v>3.8900000000000006</v>
      </c>
      <c r="F53" s="24">
        <v>1.0941558441558439</v>
      </c>
      <c r="G53" s="25">
        <f t="shared" si="0"/>
        <v>3.5552522255192893</v>
      </c>
      <c r="H53" s="25">
        <v>14.574747774480713</v>
      </c>
      <c r="I53" s="26">
        <f>($U$2*((H53/1000))/($U$3*$U$4))</f>
        <v>6.4125072764449251E-4</v>
      </c>
      <c r="J53" s="27">
        <f t="shared" si="1"/>
        <v>3.7365983211438751E-5</v>
      </c>
      <c r="K53" s="18">
        <f>'partitionning coefficient'!U53</f>
        <v>3.7382962779611836E-5</v>
      </c>
      <c r="L53" s="93"/>
      <c r="M53" s="93"/>
      <c r="O53" s="98"/>
    </row>
    <row r="54" spans="1:15" ht="17" thickBot="1" x14ac:dyDescent="0.25">
      <c r="A54" s="19" t="s">
        <v>36</v>
      </c>
      <c r="B54" s="20">
        <v>313</v>
      </c>
      <c r="C54" s="21">
        <v>63074.712857142855</v>
      </c>
      <c r="D54" s="46">
        <v>51493.503011444147</v>
      </c>
      <c r="E54" s="30">
        <v>3.8900000000000006</v>
      </c>
      <c r="F54" s="24">
        <v>1.0941558441558439</v>
      </c>
      <c r="G54" s="25">
        <f t="shared" si="0"/>
        <v>3.5552522255192893</v>
      </c>
      <c r="H54" s="25">
        <v>14.574747774480713</v>
      </c>
      <c r="I54" s="26">
        <f>($U$2*((H54/1000))/($U$3*$U$4))</f>
        <v>6.4125072764449251E-4</v>
      </c>
      <c r="J54" s="27">
        <f t="shared" si="1"/>
        <v>4.044670551561028E-5</v>
      </c>
      <c r="K54" s="18">
        <f>'partitionning coefficient'!U54</f>
        <v>4.0465085002369475E-5</v>
      </c>
      <c r="L54" s="93"/>
      <c r="M54" s="93"/>
      <c r="O54" s="98"/>
    </row>
    <row r="55" spans="1:15" ht="17" thickBot="1" x14ac:dyDescent="0.25">
      <c r="A55" s="31" t="s">
        <v>36</v>
      </c>
      <c r="B55" s="32">
        <v>334</v>
      </c>
      <c r="C55" s="33">
        <v>68524.14342857142</v>
      </c>
      <c r="D55" s="47">
        <v>49138.838926430522</v>
      </c>
      <c r="E55" s="35">
        <v>3.8900000000000006</v>
      </c>
      <c r="F55" s="36">
        <v>1.0941558441558439</v>
      </c>
      <c r="G55" s="37">
        <f t="shared" si="0"/>
        <v>3.5552522255192893</v>
      </c>
      <c r="H55" s="37">
        <v>14.574747774480713</v>
      </c>
      <c r="I55" s="38">
        <f>($U$2*((H55/1000))/($U$3*$U$4))</f>
        <v>6.4125072764449251E-4</v>
      </c>
      <c r="J55" s="39">
        <f t="shared" si="1"/>
        <v>4.3941156834786997E-5</v>
      </c>
      <c r="K55" s="18">
        <f>'partitionning coefficient'!U55</f>
        <v>4.3961124243749811E-5</v>
      </c>
      <c r="L55" s="93"/>
      <c r="M55" s="93"/>
      <c r="O55" s="98"/>
    </row>
    <row r="56" spans="1:15" ht="17" thickBot="1" x14ac:dyDescent="0.25">
      <c r="A56" s="9" t="s">
        <v>37</v>
      </c>
      <c r="B56" s="10">
        <v>299</v>
      </c>
      <c r="C56" s="11">
        <v>63798.872142857152</v>
      </c>
      <c r="D56" s="65">
        <v>57237.028675749309</v>
      </c>
      <c r="E56" s="13">
        <v>1.6999999999999993</v>
      </c>
      <c r="F56" s="14">
        <v>1.5178571428571506</v>
      </c>
      <c r="G56" s="15">
        <f t="shared" si="0"/>
        <v>1.1199999999999939</v>
      </c>
      <c r="H56" s="15">
        <v>17.010000000000009</v>
      </c>
      <c r="I56" s="16">
        <f>($U$2*((H56/1000))/($U$3*$U$4))</f>
        <v>7.4839544711239139E-4</v>
      </c>
      <c r="J56" s="17">
        <f t="shared" si="1"/>
        <v>4.7746785442619866E-5</v>
      </c>
      <c r="K56" s="18">
        <f>'partitionning coefficient'!U56</f>
        <v>4.7765375943831608E-5</v>
      </c>
      <c r="L56" s="90" t="str">
        <f>A56</f>
        <v>09-A (i)</v>
      </c>
      <c r="M56" s="94">
        <f>(SLOPE(K56:K58,B56:B58)/G56)*1000000000</f>
        <v>464.28937832499878</v>
      </c>
      <c r="O56" s="97"/>
    </row>
    <row r="57" spans="1:15" ht="17" thickBot="1" x14ac:dyDescent="0.25">
      <c r="A57" s="19" t="s">
        <v>37</v>
      </c>
      <c r="B57" s="20">
        <v>313</v>
      </c>
      <c r="C57" s="21">
        <v>72978.973714285719</v>
      </c>
      <c r="D57" s="66">
        <v>59734.091643596737</v>
      </c>
      <c r="E57" s="23">
        <v>1.6999999999999993</v>
      </c>
      <c r="F57" s="24">
        <v>1.5178571428571506</v>
      </c>
      <c r="G57" s="25">
        <f t="shared" si="0"/>
        <v>1.1199999999999939</v>
      </c>
      <c r="H57" s="25">
        <v>17.010000000000009</v>
      </c>
      <c r="I57" s="26">
        <f>($U$2*((H57/1000))/($U$3*$U$4))</f>
        <v>7.4839544711239139E-4</v>
      </c>
      <c r="J57" s="27">
        <f t="shared" si="1"/>
        <v>5.461713166270632E-5</v>
      </c>
      <c r="K57" s="18">
        <f>'partitionning coefficient'!U57</f>
        <v>5.4638397174990448E-5</v>
      </c>
      <c r="L57" s="90" t="str">
        <f>A59</f>
        <v>09-A (ii)</v>
      </c>
      <c r="M57" s="94">
        <f>(SLOPE(K59:K61,B59:B61)/G59)*1000000000</f>
        <v>366.41682450387219</v>
      </c>
      <c r="O57" s="97"/>
    </row>
    <row r="58" spans="1:15" ht="17" thickBot="1" x14ac:dyDescent="0.25">
      <c r="A58" s="19" t="s">
        <v>37</v>
      </c>
      <c r="B58" s="20">
        <v>334</v>
      </c>
      <c r="C58" s="21">
        <v>88040.334857142865</v>
      </c>
      <c r="D58" s="66">
        <v>64441.778625613086</v>
      </c>
      <c r="E58" s="23">
        <v>1.6999999999999993</v>
      </c>
      <c r="F58" s="24">
        <v>1.5178571428571506</v>
      </c>
      <c r="G58" s="25">
        <f t="shared" si="0"/>
        <v>1.1199999999999939</v>
      </c>
      <c r="H58" s="25">
        <v>17.010000000000009</v>
      </c>
      <c r="I58" s="26">
        <f>($U$2*((H58/1000))/($U$3*$U$4))</f>
        <v>7.4839544711239139E-4</v>
      </c>
      <c r="J58" s="27">
        <f t="shared" si="1"/>
        <v>6.588898576933609E-5</v>
      </c>
      <c r="K58" s="18">
        <f>'partitionning coefficient'!U58</f>
        <v>6.5914640046549323E-5</v>
      </c>
      <c r="L58" s="90"/>
      <c r="M58" s="94"/>
      <c r="O58" s="97"/>
    </row>
    <row r="59" spans="1:15" ht="17" thickBot="1" x14ac:dyDescent="0.25">
      <c r="A59" s="19" t="s">
        <v>38</v>
      </c>
      <c r="B59" s="20">
        <v>299</v>
      </c>
      <c r="C59" s="21">
        <v>104169.66814285715</v>
      </c>
      <c r="D59" s="46">
        <v>74268.090000000011</v>
      </c>
      <c r="E59" s="29">
        <v>3.1499999999999986</v>
      </c>
      <c r="F59" s="24">
        <v>1.5178571428571506</v>
      </c>
      <c r="G59" s="25">
        <f t="shared" si="0"/>
        <v>2.0752941176470472</v>
      </c>
      <c r="H59" s="25">
        <v>16.054705882352955</v>
      </c>
      <c r="I59" s="26">
        <f>($U$2*((H59/1000))/($U$3*$U$4))</f>
        <v>7.0636500805887575E-4</v>
      </c>
      <c r="J59" s="27">
        <f t="shared" si="1"/>
        <v>7.35818084772197E-5</v>
      </c>
      <c r="K59" s="18">
        <f>'partitionning coefficient'!U59</f>
        <v>7.3612162718239828E-5</v>
      </c>
      <c r="L59" s="93"/>
      <c r="M59" s="93"/>
      <c r="O59" s="98"/>
    </row>
    <row r="60" spans="1:15" ht="17" thickBot="1" x14ac:dyDescent="0.25">
      <c r="A60" s="19" t="s">
        <v>38</v>
      </c>
      <c r="B60" s="20">
        <v>313</v>
      </c>
      <c r="C60" s="21">
        <v>124726.57585714286</v>
      </c>
      <c r="D60" s="46">
        <v>78739.13603378745</v>
      </c>
      <c r="E60" s="29">
        <v>3.1499999999999986</v>
      </c>
      <c r="F60" s="24">
        <v>1.5178571428571506</v>
      </c>
      <c r="G60" s="25">
        <f t="shared" si="0"/>
        <v>2.0752941176470472</v>
      </c>
      <c r="H60" s="25">
        <v>16.054705882352955</v>
      </c>
      <c r="I60" s="26">
        <f>($U$2*((H60/1000))/($U$3*$U$4))</f>
        <v>7.0636500805887575E-4</v>
      </c>
      <c r="J60" s="27">
        <f t="shared" si="1"/>
        <v>8.8102488760486691E-5</v>
      </c>
      <c r="K60" s="18">
        <f>'partitionning coefficient'!U60</f>
        <v>8.8138833126487654E-5</v>
      </c>
      <c r="L60" s="93"/>
      <c r="M60" s="93"/>
      <c r="O60" s="98"/>
    </row>
    <row r="61" spans="1:15" ht="17" thickBot="1" x14ac:dyDescent="0.25">
      <c r="A61" s="31" t="s">
        <v>38</v>
      </c>
      <c r="B61" s="32">
        <v>334</v>
      </c>
      <c r="C61" s="33">
        <v>142519.12328571427</v>
      </c>
      <c r="D61" s="47">
        <v>79064.994487193471</v>
      </c>
      <c r="E61" s="67">
        <v>3.1499999999999986</v>
      </c>
      <c r="F61" s="36">
        <v>1.5178571428571506</v>
      </c>
      <c r="G61" s="37">
        <f t="shared" si="0"/>
        <v>2.0752941176470472</v>
      </c>
      <c r="H61" s="37">
        <v>16.054705882352955</v>
      </c>
      <c r="I61" s="38">
        <f>($U$2*((H61/1000))/($U$3*$U$4))</f>
        <v>7.0636500805887575E-4</v>
      </c>
      <c r="J61" s="39">
        <f t="shared" si="1"/>
        <v>1.0067052166825747E-4</v>
      </c>
      <c r="K61" s="18">
        <f>'partitionning coefficient'!U61</f>
        <v>1.0071205064588903E-4</v>
      </c>
      <c r="L61" s="93"/>
      <c r="M61" s="93"/>
      <c r="O61" s="98"/>
    </row>
    <row r="62" spans="1:15" ht="17" thickBot="1" x14ac:dyDescent="0.25">
      <c r="A62" s="9" t="s">
        <v>39</v>
      </c>
      <c r="B62" s="10">
        <v>299</v>
      </c>
      <c r="C62" s="11">
        <v>15.154714285714286</v>
      </c>
      <c r="D62" s="65">
        <v>45723.870980926433</v>
      </c>
      <c r="E62" s="13">
        <v>2.7399999999999984</v>
      </c>
      <c r="F62" s="14">
        <v>1.0588235294117663</v>
      </c>
      <c r="G62" s="15">
        <f t="shared" si="0"/>
        <v>2.5877777777777724</v>
      </c>
      <c r="H62" s="15">
        <v>15.542222222222231</v>
      </c>
      <c r="I62" s="16">
        <f>($U$2*((H62/1000))/($U$3*$U$4))</f>
        <v>6.8381706931923251E-4</v>
      </c>
      <c r="J62" s="17">
        <f t="shared" si="1"/>
        <v>1.0363052309227448E-8</v>
      </c>
      <c r="K62" s="18">
        <f>'partitionning coefficient'!U62</f>
        <v>1.0367468276545199E-8</v>
      </c>
      <c r="L62" s="90" t="str">
        <f>A62</f>
        <v>09-B (i)</v>
      </c>
      <c r="M62" s="123">
        <f>(SLOPE(K62:K64,B62:B64)/G62)*1000000000</f>
        <v>3.4126042106730987E-2</v>
      </c>
      <c r="O62" s="97"/>
    </row>
    <row r="63" spans="1:15" ht="17" thickBot="1" x14ac:dyDescent="0.25">
      <c r="A63" s="19" t="s">
        <v>39</v>
      </c>
      <c r="B63" s="20">
        <v>313</v>
      </c>
      <c r="C63" s="21">
        <v>4.1965714285714286</v>
      </c>
      <c r="D63" s="66">
        <v>48679.610419618526</v>
      </c>
      <c r="E63" s="23">
        <v>2.7399999999999984</v>
      </c>
      <c r="F63" s="24">
        <v>1.0588235294117663</v>
      </c>
      <c r="G63" s="25">
        <f t="shared" si="0"/>
        <v>2.5877777777777724</v>
      </c>
      <c r="H63" s="25">
        <v>15.542222222222231</v>
      </c>
      <c r="I63" s="26">
        <f>($U$2*((H63/1000))/($U$3*$U$4))</f>
        <v>6.8381706931923251E-4</v>
      </c>
      <c r="J63" s="27">
        <f t="shared" si="1"/>
        <v>2.8696871754745392E-9</v>
      </c>
      <c r="K63" s="18">
        <f>'partitionning coefficient'!U63</f>
        <v>2.8709100241489382E-9</v>
      </c>
      <c r="L63" s="90" t="str">
        <f>A65</f>
        <v>09-B (ii)</v>
      </c>
      <c r="M63" s="123">
        <f>(SLOPE(K65:K67,B65:B67)/G65)*1000000000</f>
        <v>0.20804430236239513</v>
      </c>
      <c r="O63" s="97"/>
    </row>
    <row r="64" spans="1:15" ht="17" thickBot="1" x14ac:dyDescent="0.25">
      <c r="A64" s="19" t="s">
        <v>39</v>
      </c>
      <c r="B64" s="20">
        <v>334</v>
      </c>
      <c r="C64" s="21">
        <v>18.077142857142857</v>
      </c>
      <c r="D64" s="66">
        <v>47975.943599999999</v>
      </c>
      <c r="E64" s="23">
        <v>2.7399999999999984</v>
      </c>
      <c r="F64" s="24">
        <v>1.0588235294117663</v>
      </c>
      <c r="G64" s="25">
        <f t="shared" si="0"/>
        <v>2.5877777777777724</v>
      </c>
      <c r="H64" s="25">
        <v>15.542222222222231</v>
      </c>
      <c r="I64" s="26">
        <f>($U$2*((H64/1000))/($U$3*$U$4))</f>
        <v>6.8381706931923251E-4</v>
      </c>
      <c r="J64" s="27">
        <f t="shared" si="1"/>
        <v>1.2361458850236526E-8</v>
      </c>
      <c r="K64" s="18">
        <f>'partitionning coefficient'!U64</f>
        <v>1.2366726390788624E-8</v>
      </c>
      <c r="L64" s="90" t="str">
        <f>A68</f>
        <v>09-B (iii)</v>
      </c>
      <c r="M64" s="123">
        <f>(SLOPE(K68:K70,B68:B70)/G68)*1000000000</f>
        <v>-4.1970082211138696E-2</v>
      </c>
      <c r="O64" s="97"/>
    </row>
    <row r="65" spans="1:15" ht="17" thickBot="1" x14ac:dyDescent="0.25">
      <c r="A65" s="19" t="s">
        <v>40</v>
      </c>
      <c r="B65" s="20">
        <v>299</v>
      </c>
      <c r="C65" s="21">
        <v>5.2470000000000008</v>
      </c>
      <c r="D65" s="46">
        <v>50751.784731335152</v>
      </c>
      <c r="E65" s="29">
        <v>2.879999999999999</v>
      </c>
      <c r="F65" s="24">
        <v>1.0588235294117663</v>
      </c>
      <c r="G65" s="25">
        <f t="shared" si="0"/>
        <v>2.7199999999999949</v>
      </c>
      <c r="H65" s="25">
        <v>15.410000000000007</v>
      </c>
      <c r="I65" s="26">
        <f>($U$2*((H65/1000))/($U$3*$U$4))</f>
        <v>6.7799963786019694E-4</v>
      </c>
      <c r="J65" s="27">
        <f t="shared" si="1"/>
        <v>3.5574640998524536E-9</v>
      </c>
      <c r="K65" s="18">
        <f>'partitionning coefficient'!U65</f>
        <v>3.5589930353427178E-9</v>
      </c>
      <c r="L65" s="93"/>
      <c r="M65" s="93"/>
      <c r="O65" s="98"/>
    </row>
    <row r="66" spans="1:15" ht="17" thickBot="1" x14ac:dyDescent="0.25">
      <c r="A66" s="19" t="s">
        <v>40</v>
      </c>
      <c r="B66" s="20">
        <v>313</v>
      </c>
      <c r="C66" s="21">
        <v>4.0307142857142857</v>
      </c>
      <c r="D66" s="46">
        <v>53829.922365122613</v>
      </c>
      <c r="E66" s="29">
        <v>2.879999999999999</v>
      </c>
      <c r="F66" s="24">
        <v>1.0588235294117663</v>
      </c>
      <c r="G66" s="25">
        <f t="shared" ref="G66:G129" si="2">E66/F66</f>
        <v>2.7199999999999949</v>
      </c>
      <c r="H66" s="25">
        <v>15.410000000000007</v>
      </c>
      <c r="I66" s="26">
        <f>($U$2*((H66/1000))/($U$3*$U$4))</f>
        <v>6.7799963786019694E-4</v>
      </c>
      <c r="J66" s="27">
        <f t="shared" ref="J66:J129" si="3">(I66*C66)/1000000</f>
        <v>2.7328228260322082E-9</v>
      </c>
      <c r="K66" s="18">
        <f>'partitionning coefficient'!U66</f>
        <v>2.7339973452093651E-9</v>
      </c>
      <c r="L66" s="93"/>
      <c r="M66" s="93"/>
      <c r="O66" s="98"/>
    </row>
    <row r="67" spans="1:15" ht="17" thickBot="1" x14ac:dyDescent="0.25">
      <c r="A67" s="19" t="s">
        <v>40</v>
      </c>
      <c r="B67" s="20">
        <v>334</v>
      </c>
      <c r="C67" s="21">
        <v>32.834571428571429</v>
      </c>
      <c r="D67" s="46">
        <v>55437.975593460491</v>
      </c>
      <c r="E67" s="29">
        <v>2.879999999999999</v>
      </c>
      <c r="F67" s="24">
        <v>1.0588235294117663</v>
      </c>
      <c r="G67" s="25">
        <f t="shared" si="2"/>
        <v>2.7199999999999949</v>
      </c>
      <c r="H67" s="25">
        <v>15.410000000000007</v>
      </c>
      <c r="I67" s="26">
        <f>($U$2*((H67/1000))/($U$3*$U$4))</f>
        <v>6.7799963786019694E-4</v>
      </c>
      <c r="J67" s="27">
        <f t="shared" si="3"/>
        <v>2.2261827537866198E-8</v>
      </c>
      <c r="K67" s="18">
        <f>'partitionning coefficient'!U67</f>
        <v>2.2271395279731024E-8</v>
      </c>
      <c r="L67" s="93"/>
      <c r="M67" s="93"/>
      <c r="O67" s="98"/>
    </row>
    <row r="68" spans="1:15" ht="17" thickBot="1" x14ac:dyDescent="0.25">
      <c r="A68" s="19" t="s">
        <v>41</v>
      </c>
      <c r="B68" s="20">
        <v>299</v>
      </c>
      <c r="C68" s="21">
        <v>9.8035714285714288</v>
      </c>
      <c r="D68" s="46">
        <v>46606.698147138966</v>
      </c>
      <c r="E68" s="30">
        <v>3.2699999999999996</v>
      </c>
      <c r="F68" s="24">
        <v>1.0588235294117663</v>
      </c>
      <c r="G68" s="25">
        <f t="shared" si="2"/>
        <v>3.0883333333333285</v>
      </c>
      <c r="H68" s="25">
        <v>15.041666666666675</v>
      </c>
      <c r="I68" s="26">
        <f>($U$2*((H68/1000))/($U$3*$U$4))</f>
        <v>6.6179393593859815E-4</v>
      </c>
      <c r="J68" s="27">
        <f t="shared" si="3"/>
        <v>6.4879441219694715E-9</v>
      </c>
      <c r="K68" s="18">
        <f>'partitionning coefficient'!U68</f>
        <v>6.4908008073684581E-9</v>
      </c>
      <c r="L68" s="93"/>
      <c r="M68" s="93"/>
      <c r="O68" s="98"/>
    </row>
    <row r="69" spans="1:15" ht="17" thickBot="1" x14ac:dyDescent="0.25">
      <c r="A69" s="19" t="s">
        <v>41</v>
      </c>
      <c r="B69" s="20">
        <v>313</v>
      </c>
      <c r="C69" s="21">
        <v>16.889142857142854</v>
      </c>
      <c r="D69" s="46">
        <v>50987.63033460491</v>
      </c>
      <c r="E69" s="30">
        <v>3.2699999999999996</v>
      </c>
      <c r="F69" s="24">
        <v>1.0588235294117663</v>
      </c>
      <c r="G69" s="25">
        <f t="shared" si="2"/>
        <v>3.0883333333333285</v>
      </c>
      <c r="H69" s="25">
        <v>15.041666666666675</v>
      </c>
      <c r="I69" s="26">
        <f>($U$2*((H69/1000))/($U$3*$U$4))</f>
        <v>6.6179393593859815E-4</v>
      </c>
      <c r="J69" s="27">
        <f t="shared" si="3"/>
        <v>1.1177132326057831E-8</v>
      </c>
      <c r="K69" s="18">
        <f>'partitionning coefficient'!U69</f>
        <v>1.1182053692536661E-8</v>
      </c>
      <c r="L69" s="93"/>
      <c r="M69" s="93"/>
      <c r="O69" s="98"/>
    </row>
    <row r="70" spans="1:15" ht="17" thickBot="1" x14ac:dyDescent="0.25">
      <c r="A70" s="31" t="s">
        <v>41</v>
      </c>
      <c r="B70" s="32">
        <v>334</v>
      </c>
      <c r="C70" s="33">
        <v>4.1798571428571423</v>
      </c>
      <c r="D70" s="47">
        <v>52476.426578746599</v>
      </c>
      <c r="E70" s="35">
        <v>3.2699999999999996</v>
      </c>
      <c r="F70" s="36">
        <v>1.0588235294117663</v>
      </c>
      <c r="G70" s="37">
        <f t="shared" si="2"/>
        <v>3.0883333333333285</v>
      </c>
      <c r="H70" s="37">
        <v>15.041666666666675</v>
      </c>
      <c r="I70" s="38">
        <f>($U$2*((H70/1000))/($U$3*$U$4))</f>
        <v>6.6179393593859815E-4</v>
      </c>
      <c r="J70" s="39">
        <f t="shared" si="3"/>
        <v>2.7662041102324917E-9</v>
      </c>
      <c r="K70" s="18">
        <f>'partitionning coefficient'!U70</f>
        <v>2.7674220884924397E-9</v>
      </c>
      <c r="L70" s="93"/>
      <c r="M70" s="93"/>
      <c r="O70" s="98"/>
    </row>
    <row r="71" spans="1:15" ht="17" thickBot="1" x14ac:dyDescent="0.25">
      <c r="A71" s="68" t="s">
        <v>42</v>
      </c>
      <c r="B71" s="10">
        <v>299</v>
      </c>
      <c r="C71" s="11">
        <v>3.4868571428571431</v>
      </c>
      <c r="D71" s="45">
        <v>15300.285106267031</v>
      </c>
      <c r="E71" s="41">
        <v>2.2800000000000011</v>
      </c>
      <c r="F71" s="42">
        <v>1.022421524663679</v>
      </c>
      <c r="G71" s="15">
        <f t="shared" si="2"/>
        <v>2.2299999999999973</v>
      </c>
      <c r="H71" s="15">
        <v>15.900000000000006</v>
      </c>
      <c r="I71" s="16">
        <f>($U$2*((H71/1000))/($U$3*$U$4))</f>
        <v>6.9955835444368141E-4</v>
      </c>
      <c r="J71" s="17">
        <f t="shared" si="3"/>
        <v>2.4392600450373396E-9</v>
      </c>
      <c r="K71" s="18">
        <f>'partitionning coefficient'!U71</f>
        <v>2.4402760884212149E-9</v>
      </c>
      <c r="L71" s="90" t="str">
        <f>A71</f>
        <v>09-C (i)</v>
      </c>
      <c r="M71" s="123">
        <f>(SLOPE(K71:K73,B71:B73)/G71)*1000000000</f>
        <v>1.394049807926837E-3</v>
      </c>
      <c r="O71" s="97"/>
    </row>
    <row r="72" spans="1:15" ht="17" thickBot="1" x14ac:dyDescent="0.25">
      <c r="A72" s="69" t="s">
        <v>42</v>
      </c>
      <c r="B72" s="20">
        <v>313</v>
      </c>
      <c r="C72" s="21">
        <v>2.1407142857142856</v>
      </c>
      <c r="D72" s="46">
        <v>16161.501384196186</v>
      </c>
      <c r="E72" s="29">
        <v>2.2800000000000011</v>
      </c>
      <c r="F72" s="43">
        <v>1.022421524663679</v>
      </c>
      <c r="G72" s="25">
        <f t="shared" si="2"/>
        <v>2.2299999999999973</v>
      </c>
      <c r="H72" s="25">
        <v>15.900000000000006</v>
      </c>
      <c r="I72" s="26">
        <f>($U$2*((H72/1000))/($U$3*$U$4))</f>
        <v>6.9955835444368141E-4</v>
      </c>
      <c r="J72" s="27">
        <f t="shared" si="3"/>
        <v>1.4975545630483664E-9</v>
      </c>
      <c r="K72" s="18">
        <f>'partitionning coefficient'!U72</f>
        <v>1.4981783507453255E-9</v>
      </c>
      <c r="L72" s="90" t="str">
        <f>A74</f>
        <v>09-C (ii)</v>
      </c>
      <c r="M72" s="123">
        <f>(SLOPE(K74:K76,B74:B76)/G74)*1000000000</f>
        <v>4.0889759367415228E-3</v>
      </c>
      <c r="O72" s="97"/>
    </row>
    <row r="73" spans="1:15" ht="17" thickBot="1" x14ac:dyDescent="0.25">
      <c r="A73" s="69" t="s">
        <v>42</v>
      </c>
      <c r="B73" s="20">
        <v>334</v>
      </c>
      <c r="C73" s="21">
        <v>3.4662857142857146</v>
      </c>
      <c r="D73" s="46">
        <v>18247.696950408725</v>
      </c>
      <c r="E73" s="29">
        <v>2.2800000000000011</v>
      </c>
      <c r="F73" s="43">
        <v>1.022421524663679</v>
      </c>
      <c r="G73" s="25">
        <f t="shared" si="2"/>
        <v>2.2299999999999973</v>
      </c>
      <c r="H73" s="25">
        <v>15.900000000000006</v>
      </c>
      <c r="I73" s="26">
        <f>($U$2*((H73/1000))/($U$3*$U$4))</f>
        <v>6.9955835444368141E-4</v>
      </c>
      <c r="J73" s="27">
        <f t="shared" si="3"/>
        <v>2.4248691303173555E-9</v>
      </c>
      <c r="K73" s="18">
        <f>'partitionning coefficient'!U73</f>
        <v>2.4258791793449838E-9</v>
      </c>
      <c r="L73" s="90" t="str">
        <f>A77</f>
        <v>09-C (iii)</v>
      </c>
      <c r="M73" s="123">
        <f>(SLOPE(K77:K79,B77:B79)/G77)*1000000000</f>
        <v>5.0757138244730535E-2</v>
      </c>
      <c r="O73" s="97"/>
    </row>
    <row r="74" spans="1:15" ht="17" thickBot="1" x14ac:dyDescent="0.25">
      <c r="A74" s="69" t="s">
        <v>43</v>
      </c>
      <c r="B74" s="20">
        <v>299</v>
      </c>
      <c r="C74" s="21">
        <v>3.0252857142857144</v>
      </c>
      <c r="D74" s="46">
        <v>17101.728814168939</v>
      </c>
      <c r="E74" s="30">
        <v>2.16</v>
      </c>
      <c r="F74" s="43">
        <v>1.022421524663679</v>
      </c>
      <c r="G74" s="25">
        <f t="shared" si="2"/>
        <v>2.1126315789473646</v>
      </c>
      <c r="H74" s="25">
        <v>16.017368421052637</v>
      </c>
      <c r="I74" s="26">
        <f>($U$2*((H74/1000))/($U$3*$U$4))</f>
        <v>7.0472225755658909E-4</v>
      </c>
      <c r="J74" s="27">
        <f t="shared" si="3"/>
        <v>2.1319861783251265E-9</v>
      </c>
      <c r="K74" s="18">
        <f>'partitionning coefficient'!U74</f>
        <v>2.1328677233407088E-9</v>
      </c>
      <c r="L74" s="93"/>
      <c r="M74" s="93"/>
      <c r="O74" s="98"/>
    </row>
    <row r="75" spans="1:15" ht="17" thickBot="1" x14ac:dyDescent="0.25">
      <c r="A75" s="69" t="s">
        <v>43</v>
      </c>
      <c r="B75" s="20">
        <v>313</v>
      </c>
      <c r="C75" s="21">
        <v>2.6871428571428568</v>
      </c>
      <c r="D75" s="46">
        <v>19101.94678692098</v>
      </c>
      <c r="E75" s="30">
        <v>2.16</v>
      </c>
      <c r="F75" s="43">
        <v>1.022421524663679</v>
      </c>
      <c r="G75" s="25">
        <f t="shared" si="2"/>
        <v>2.1126315789473646</v>
      </c>
      <c r="H75" s="25">
        <v>16.017368421052637</v>
      </c>
      <c r="I75" s="26">
        <f>($U$2*((H75/1000))/($U$3*$U$4))</f>
        <v>7.0472225755658909E-4</v>
      </c>
      <c r="J75" s="27">
        <f t="shared" si="3"/>
        <v>1.8936893806627768E-9</v>
      </c>
      <c r="K75" s="18">
        <f>'partitionning coefficient'!U75</f>
        <v>1.8944723934475482E-9</v>
      </c>
      <c r="L75" s="93"/>
      <c r="M75" s="93"/>
      <c r="O75" s="98"/>
    </row>
    <row r="76" spans="1:15" ht="17" thickBot="1" x14ac:dyDescent="0.25">
      <c r="A76" s="69" t="s">
        <v>43</v>
      </c>
      <c r="B76" s="20">
        <v>334</v>
      </c>
      <c r="C76" s="21">
        <v>3.3904285714285716</v>
      </c>
      <c r="D76" s="46">
        <v>20051.772297547683</v>
      </c>
      <c r="E76" s="30">
        <v>2.16</v>
      </c>
      <c r="F76" s="43">
        <v>1.022421524663679</v>
      </c>
      <c r="G76" s="25">
        <f t="shared" si="2"/>
        <v>2.1126315789473646</v>
      </c>
      <c r="H76" s="25">
        <v>16.017368421052637</v>
      </c>
      <c r="I76" s="26">
        <f>($U$2*((H76/1000))/($U$3*$U$4))</f>
        <v>7.0472225755658909E-4</v>
      </c>
      <c r="J76" s="27">
        <f t="shared" si="3"/>
        <v>2.3893104769415042E-9</v>
      </c>
      <c r="K76" s="18">
        <f>'partitionning coefficient'!U76</f>
        <v>2.3902984217804714E-9</v>
      </c>
      <c r="L76" s="93"/>
      <c r="M76" s="93"/>
      <c r="O76" s="98"/>
    </row>
    <row r="77" spans="1:15" ht="17" thickBot="1" x14ac:dyDescent="0.25">
      <c r="A77" s="69" t="s">
        <v>44</v>
      </c>
      <c r="B77" s="20">
        <v>299</v>
      </c>
      <c r="C77" s="21">
        <v>2.952</v>
      </c>
      <c r="D77" s="46">
        <v>15159.751209809268</v>
      </c>
      <c r="E77" s="30">
        <v>2.1400000000000006</v>
      </c>
      <c r="F77" s="43">
        <v>1.022421524663679</v>
      </c>
      <c r="G77" s="25">
        <f t="shared" si="2"/>
        <v>2.0930701754385934</v>
      </c>
      <c r="H77" s="25">
        <v>16.036929824561408</v>
      </c>
      <c r="I77" s="26">
        <f>($U$2*((H77/1000))/($U$3*$U$4))</f>
        <v>7.0558290807540692E-4</v>
      </c>
      <c r="J77" s="27">
        <f t="shared" si="3"/>
        <v>2.0828807446386011E-9</v>
      </c>
      <c r="K77" s="18">
        <f>'partitionning coefficient'!U77</f>
        <v>2.0837409347600533E-9</v>
      </c>
      <c r="L77" s="93"/>
      <c r="M77" s="93"/>
      <c r="O77" s="98"/>
    </row>
    <row r="78" spans="1:15" ht="17" thickBot="1" x14ac:dyDescent="0.25">
      <c r="A78" s="69" t="s">
        <v>44</v>
      </c>
      <c r="B78" s="20">
        <v>313</v>
      </c>
      <c r="C78" s="21">
        <v>3.2477142857142853</v>
      </c>
      <c r="D78" s="46">
        <v>16146.998102452319</v>
      </c>
      <c r="E78" s="30">
        <v>2.1400000000000006</v>
      </c>
      <c r="F78" s="43">
        <v>1.022421524663679</v>
      </c>
      <c r="G78" s="25">
        <f t="shared" si="2"/>
        <v>2.0930701754385934</v>
      </c>
      <c r="H78" s="25">
        <v>16.036929824561408</v>
      </c>
      <c r="I78" s="26">
        <f>($U$2*((H78/1000))/($U$3*$U$4))</f>
        <v>7.0558290807540692E-4</v>
      </c>
      <c r="J78" s="27">
        <f t="shared" si="3"/>
        <v>2.2915316903123282E-9</v>
      </c>
      <c r="K78" s="18">
        <f>'partitionning coefficient'!U78</f>
        <v>2.2924780493048318E-9</v>
      </c>
      <c r="L78" s="93"/>
      <c r="M78" s="93"/>
      <c r="O78" s="98"/>
    </row>
    <row r="79" spans="1:15" ht="17" thickBot="1" x14ac:dyDescent="0.25">
      <c r="A79" s="70" t="s">
        <v>44</v>
      </c>
      <c r="B79" s="32">
        <v>334</v>
      </c>
      <c r="C79" s="33">
        <v>7.9932857142857134</v>
      </c>
      <c r="D79" s="47">
        <v>16883.487534604908</v>
      </c>
      <c r="E79" s="35">
        <v>2.1400000000000006</v>
      </c>
      <c r="F79" s="44">
        <v>1.022421524663679</v>
      </c>
      <c r="G79" s="37">
        <f t="shared" si="2"/>
        <v>2.0930701754385934</v>
      </c>
      <c r="H79" s="37">
        <v>16.036929824561408</v>
      </c>
      <c r="I79" s="38">
        <f>($U$2*((H79/1000))/($U$3*$U$4))</f>
        <v>7.0558290807540692E-4</v>
      </c>
      <c r="J79" s="39">
        <f t="shared" si="3"/>
        <v>5.6399257793633201E-9</v>
      </c>
      <c r="K79" s="18">
        <f>'partitionning coefficient'!U79</f>
        <v>5.6422549614125658E-9</v>
      </c>
      <c r="L79" s="93"/>
      <c r="M79" s="93"/>
      <c r="O79" s="98"/>
    </row>
    <row r="80" spans="1:15" ht="17" thickBot="1" x14ac:dyDescent="0.25">
      <c r="A80" s="9" t="s">
        <v>45</v>
      </c>
      <c r="B80" s="10">
        <f>286+13</f>
        <v>299</v>
      </c>
      <c r="C80" s="11">
        <v>5.8590000000000009</v>
      </c>
      <c r="D80" s="40">
        <v>70872.326249591279</v>
      </c>
      <c r="E80" s="41">
        <v>1.740000000000002</v>
      </c>
      <c r="F80" s="42">
        <v>1</v>
      </c>
      <c r="G80" s="15">
        <f t="shared" si="2"/>
        <v>1.740000000000002</v>
      </c>
      <c r="H80" s="15">
        <v>16.39</v>
      </c>
      <c r="I80" s="16">
        <f>($U$2*((H80/1000))/($U$3*$U$4))</f>
        <v>7.2111707102716577E-4</v>
      </c>
      <c r="J80" s="17">
        <f t="shared" si="3"/>
        <v>4.2250249191481644E-9</v>
      </c>
      <c r="K80" s="18">
        <f>'partitionning coefficient'!U80</f>
        <v>4.2267321867367778E-9</v>
      </c>
      <c r="L80" s="90" t="str">
        <f>A80</f>
        <v>10A-A (i)</v>
      </c>
      <c r="M80" s="123">
        <f>(SLOPE(K80:K82,B80:B82)/G80)*1000000000</f>
        <v>7.149737855306885E-3</v>
      </c>
      <c r="O80" s="97"/>
    </row>
    <row r="81" spans="1:15" ht="17" thickBot="1" x14ac:dyDescent="0.25">
      <c r="A81" s="19" t="s">
        <v>45</v>
      </c>
      <c r="B81" s="20">
        <v>313</v>
      </c>
      <c r="C81" s="21">
        <v>5.8281428571428586</v>
      </c>
      <c r="D81" s="28">
        <v>70510.820733514993</v>
      </c>
      <c r="E81" s="29">
        <v>1.740000000000002</v>
      </c>
      <c r="F81" s="43">
        <v>1</v>
      </c>
      <c r="G81" s="25">
        <f t="shared" si="2"/>
        <v>1.740000000000002</v>
      </c>
      <c r="H81" s="25">
        <v>16.39</v>
      </c>
      <c r="I81" s="26">
        <f>($U$2*((H81/1000))/($U$3*$U$4))</f>
        <v>7.2111707102716577E-4</v>
      </c>
      <c r="J81" s="27">
        <f t="shared" si="3"/>
        <v>4.2027733066707552E-9</v>
      </c>
      <c r="K81" s="18">
        <f>'partitionning coefficient'!U81</f>
        <v>4.2044715827249985E-9</v>
      </c>
      <c r="L81" s="90" t="str">
        <f>A83</f>
        <v>10A-A (ii)</v>
      </c>
      <c r="M81" s="123">
        <f>(SLOPE(K83:K85,B83:B85)/G83)*1000000000</f>
        <v>4.7821545206230054E-2</v>
      </c>
      <c r="O81" s="97"/>
    </row>
    <row r="82" spans="1:15" ht="17" thickBot="1" x14ac:dyDescent="0.25">
      <c r="A82" s="19" t="s">
        <v>45</v>
      </c>
      <c r="B82" s="20">
        <v>339</v>
      </c>
      <c r="C82" s="21">
        <v>6.4992857142857146</v>
      </c>
      <c r="D82" s="28">
        <v>67096.370393460486</v>
      </c>
      <c r="E82" s="29">
        <v>1.740000000000002</v>
      </c>
      <c r="F82" s="43">
        <v>1</v>
      </c>
      <c r="G82" s="25">
        <f t="shared" si="2"/>
        <v>1.740000000000002</v>
      </c>
      <c r="H82" s="25">
        <v>16.39</v>
      </c>
      <c r="I82" s="26">
        <f>($U$2*((H82/1000))/($U$3*$U$4))</f>
        <v>7.2111707102716577E-4</v>
      </c>
      <c r="J82" s="27">
        <f t="shared" si="3"/>
        <v>4.6867458780544154E-9</v>
      </c>
      <c r="K82" s="18">
        <f>'partitionning coefficient'!U82</f>
        <v>4.6886397199812185E-9</v>
      </c>
      <c r="L82" s="90" t="str">
        <f>A86</f>
        <v>10A-A(iii)</v>
      </c>
      <c r="M82" s="123">
        <f>(SLOPE(K86:K88,B86:B88)/G86)*1000000000</f>
        <v>3.7419289097840296E-3</v>
      </c>
      <c r="O82" s="97"/>
    </row>
    <row r="83" spans="1:15" ht="17" thickBot="1" x14ac:dyDescent="0.25">
      <c r="A83" s="19" t="s">
        <v>46</v>
      </c>
      <c r="B83" s="20">
        <f>286+13</f>
        <v>299</v>
      </c>
      <c r="C83" s="21">
        <v>6.6882857142857137</v>
      </c>
      <c r="D83" s="28">
        <v>46443.549138964583</v>
      </c>
      <c r="E83" s="30">
        <v>1.6200000000000045</v>
      </c>
      <c r="F83" s="43">
        <v>1</v>
      </c>
      <c r="G83" s="25">
        <f t="shared" si="2"/>
        <v>1.6200000000000045</v>
      </c>
      <c r="H83" s="25">
        <v>16.509999999999998</v>
      </c>
      <c r="I83" s="26">
        <f>($U$2*((H83/1000))/($U$3*$U$4))</f>
        <v>7.2639675672108014E-4</v>
      </c>
      <c r="J83" s="27">
        <f t="shared" si="3"/>
        <v>4.8583490508810747E-9</v>
      </c>
      <c r="K83" s="18">
        <f>'partitionning coefficient'!U83</f>
        <v>4.860297965955898E-9</v>
      </c>
      <c r="L83" s="93"/>
      <c r="M83" s="93"/>
      <c r="O83" s="98"/>
    </row>
    <row r="84" spans="1:15" ht="17" thickBot="1" x14ac:dyDescent="0.25">
      <c r="A84" s="19" t="s">
        <v>46</v>
      </c>
      <c r="B84" s="20">
        <v>313</v>
      </c>
      <c r="C84" s="21">
        <v>6.0685714285714285</v>
      </c>
      <c r="D84" s="28">
        <v>46575.607389645775</v>
      </c>
      <c r="E84" s="30">
        <v>1.6200000000000045</v>
      </c>
      <c r="F84" s="43">
        <v>1</v>
      </c>
      <c r="G84" s="25">
        <f t="shared" si="2"/>
        <v>1.6200000000000045</v>
      </c>
      <c r="H84" s="25">
        <v>16.509999999999998</v>
      </c>
      <c r="I84" s="26">
        <f>($U$2*((H84/1000))/($U$3*$U$4))</f>
        <v>7.2639675672108014E-4</v>
      </c>
      <c r="J84" s="27">
        <f t="shared" si="3"/>
        <v>4.4081906036444974E-9</v>
      </c>
      <c r="K84" s="18">
        <f>'partitionning coefficient'!U84</f>
        <v>4.409958938737378E-9</v>
      </c>
      <c r="L84" s="93"/>
      <c r="M84" s="93"/>
      <c r="O84" s="98"/>
    </row>
    <row r="85" spans="1:15" ht="17" thickBot="1" x14ac:dyDescent="0.25">
      <c r="A85" s="19" t="s">
        <v>46</v>
      </c>
      <c r="B85" s="20">
        <v>339</v>
      </c>
      <c r="C85" s="21">
        <v>10.568571428571429</v>
      </c>
      <c r="D85" s="28">
        <v>45685.296176566757</v>
      </c>
      <c r="E85" s="30">
        <v>1.6200000000000045</v>
      </c>
      <c r="F85" s="43">
        <v>1</v>
      </c>
      <c r="G85" s="25">
        <f t="shared" si="2"/>
        <v>1.6200000000000045</v>
      </c>
      <c r="H85" s="25">
        <v>16.509999999999998</v>
      </c>
      <c r="I85" s="26">
        <f>($U$2*((H85/1000))/($U$3*$U$4))</f>
        <v>7.2639675672108014E-4</v>
      </c>
      <c r="J85" s="27">
        <f t="shared" si="3"/>
        <v>7.6769760088893598E-9</v>
      </c>
      <c r="K85" s="18">
        <f>'partitionning coefficient'!U85</f>
        <v>7.6800556094112833E-9</v>
      </c>
      <c r="L85" s="93"/>
      <c r="M85" s="93"/>
      <c r="O85" s="98"/>
    </row>
    <row r="86" spans="1:15" ht="17" thickBot="1" x14ac:dyDescent="0.25">
      <c r="A86" s="19" t="s">
        <v>47</v>
      </c>
      <c r="B86" s="20">
        <f>286+13</f>
        <v>299</v>
      </c>
      <c r="C86" s="21">
        <v>4.3148571428571429</v>
      </c>
      <c r="D86" s="28">
        <v>34806.490930790191</v>
      </c>
      <c r="E86" s="30">
        <v>1.5200000000000031</v>
      </c>
      <c r="F86" s="43">
        <v>1</v>
      </c>
      <c r="G86" s="25">
        <f t="shared" si="2"/>
        <v>1.5200000000000031</v>
      </c>
      <c r="H86" s="25">
        <v>16.61</v>
      </c>
      <c r="I86" s="26">
        <f>($U$2*((H86/1000))/($U$3*$U$4))</f>
        <v>7.3079649479934248E-4</v>
      </c>
      <c r="J86" s="27">
        <f t="shared" si="3"/>
        <v>3.1532824755599058E-9</v>
      </c>
      <c r="K86" s="18">
        <f>'partitionning coefficient'!U86</f>
        <v>3.154539791782725E-9</v>
      </c>
      <c r="L86" s="93"/>
      <c r="M86" s="93"/>
      <c r="O86" s="98"/>
    </row>
    <row r="87" spans="1:15" ht="17" thickBot="1" x14ac:dyDescent="0.25">
      <c r="A87" s="19" t="s">
        <v>47</v>
      </c>
      <c r="B87" s="20">
        <v>313</v>
      </c>
      <c r="C87" s="21">
        <v>4.7841428571428573</v>
      </c>
      <c r="D87" s="28">
        <v>34925.698564577651</v>
      </c>
      <c r="E87" s="30">
        <v>1.5200000000000031</v>
      </c>
      <c r="F87" s="43">
        <v>1</v>
      </c>
      <c r="G87" s="25">
        <f t="shared" si="2"/>
        <v>1.5200000000000031</v>
      </c>
      <c r="H87" s="25">
        <v>16.61</v>
      </c>
      <c r="I87" s="26">
        <f>($U$2*((H87/1000))/($U$3*$U$4))</f>
        <v>7.3079649479934248E-4</v>
      </c>
      <c r="J87" s="27">
        <f t="shared" si="3"/>
        <v>3.4962348306193116E-9</v>
      </c>
      <c r="K87" s="18">
        <f>'partitionning coefficient'!U87</f>
        <v>3.4976288930940168E-9</v>
      </c>
      <c r="L87" s="93"/>
      <c r="M87" s="93"/>
      <c r="O87" s="98"/>
    </row>
    <row r="88" spans="1:15" ht="17" thickBot="1" x14ac:dyDescent="0.25">
      <c r="A88" s="31" t="s">
        <v>47</v>
      </c>
      <c r="B88" s="32">
        <v>339</v>
      </c>
      <c r="C88" s="33">
        <v>4.6915714285714287</v>
      </c>
      <c r="D88" s="34">
        <v>33828.395669754769</v>
      </c>
      <c r="E88" s="35">
        <v>1.5200000000000031</v>
      </c>
      <c r="F88" s="44">
        <v>1</v>
      </c>
      <c r="G88" s="37">
        <f t="shared" si="2"/>
        <v>1.5200000000000031</v>
      </c>
      <c r="H88" s="37">
        <v>16.61</v>
      </c>
      <c r="I88" s="38">
        <f>($U$2*((H88/1000))/($U$3*$U$4))</f>
        <v>7.3079649479934248E-4</v>
      </c>
      <c r="J88" s="39">
        <f t="shared" si="3"/>
        <v>3.4285839551007441E-9</v>
      </c>
      <c r="K88" s="18">
        <f>'partitionning coefficient'!U88</f>
        <v>3.4299510429723377E-9</v>
      </c>
      <c r="L88" s="93"/>
      <c r="M88" s="93"/>
      <c r="O88" s="98"/>
    </row>
    <row r="89" spans="1:15" ht="17" thickBot="1" x14ac:dyDescent="0.25">
      <c r="A89" s="9" t="s">
        <v>48</v>
      </c>
      <c r="B89" s="10">
        <f>286+13</f>
        <v>299</v>
      </c>
      <c r="C89" s="11">
        <v>5.8769999999999989</v>
      </c>
      <c r="D89" s="12">
        <v>59218.151483378751</v>
      </c>
      <c r="E89" s="13">
        <v>2.1400000000000006</v>
      </c>
      <c r="F89" s="14">
        <v>1</v>
      </c>
      <c r="G89" s="15">
        <f t="shared" si="2"/>
        <v>2.1400000000000006</v>
      </c>
      <c r="H89" s="15">
        <v>15.990000000000002</v>
      </c>
      <c r="I89" s="16">
        <f>($U$2*((H89/1000))/($U$3*$U$4))</f>
        <v>7.0351811871411719E-4</v>
      </c>
      <c r="J89" s="17">
        <f t="shared" si="3"/>
        <v>4.1345759836828656E-9</v>
      </c>
      <c r="K89" s="18">
        <f>'partitionning coefficient'!U89</f>
        <v>4.136288496333196E-9</v>
      </c>
      <c r="L89" s="90" t="str">
        <f>A89</f>
        <v>10A-B (i)</v>
      </c>
      <c r="M89" s="123">
        <f>(SLOPE(K89:K91,B89:B91)/G89)*1000000000</f>
        <v>-3.8313038974508778E-3</v>
      </c>
      <c r="O89" s="97"/>
    </row>
    <row r="90" spans="1:15" ht="17" thickBot="1" x14ac:dyDescent="0.25">
      <c r="A90" s="19" t="s">
        <v>48</v>
      </c>
      <c r="B90" s="20">
        <v>313</v>
      </c>
      <c r="C90" s="21">
        <v>5.3845714285714283</v>
      </c>
      <c r="D90" s="22">
        <v>62416.653616348776</v>
      </c>
      <c r="E90" s="23">
        <v>2.1400000000000006</v>
      </c>
      <c r="F90" s="24">
        <v>1</v>
      </c>
      <c r="G90" s="25">
        <f t="shared" si="2"/>
        <v>2.1400000000000006</v>
      </c>
      <c r="H90" s="25">
        <v>15.990000000000002</v>
      </c>
      <c r="I90" s="26">
        <f>($U$2*((H90/1000))/($U$3*$U$4))</f>
        <v>7.0351811871411719E-4</v>
      </c>
      <c r="J90" s="27">
        <f t="shared" si="3"/>
        <v>3.788143561510358E-9</v>
      </c>
      <c r="K90" s="18">
        <f>'partitionning coefficient'!U90</f>
        <v>3.7897125842580239E-9</v>
      </c>
      <c r="L90" s="90" t="str">
        <f>A92</f>
        <v>10A-B (iii)</v>
      </c>
      <c r="M90" s="123">
        <f>(SLOPE(K92:K94,B92:B94)/G92)*1000000000</f>
        <v>-1.8772893156047453E-3</v>
      </c>
      <c r="O90" s="97"/>
    </row>
    <row r="91" spans="1:15" ht="17" thickBot="1" x14ac:dyDescent="0.25">
      <c r="A91" s="19" t="s">
        <v>48</v>
      </c>
      <c r="B91" s="20">
        <v>339</v>
      </c>
      <c r="C91" s="21">
        <v>5.3511428571428565</v>
      </c>
      <c r="D91" s="22">
        <v>61220.698106812</v>
      </c>
      <c r="E91" s="23">
        <v>2.1400000000000006</v>
      </c>
      <c r="F91" s="24">
        <v>1</v>
      </c>
      <c r="G91" s="25">
        <f t="shared" si="2"/>
        <v>2.1400000000000006</v>
      </c>
      <c r="H91" s="25">
        <v>15.990000000000002</v>
      </c>
      <c r="I91" s="26">
        <f>($U$2*((H91/1000))/($U$3*$U$4))</f>
        <v>7.0351811871411719E-4</v>
      </c>
      <c r="J91" s="27">
        <f t="shared" si="3"/>
        <v>3.764625955827628E-9</v>
      </c>
      <c r="K91" s="18">
        <f>'partitionning coefficient'!U91</f>
        <v>3.7661852377463928E-9</v>
      </c>
      <c r="L91" s="90" t="str">
        <f>A95</f>
        <v>10A-B (iv)</v>
      </c>
      <c r="M91" s="123">
        <f>(SLOPE(K95:K97,B95:B97)/G95)*1000000000</f>
        <v>-1.4108798731467904E-2</v>
      </c>
      <c r="O91" s="97"/>
    </row>
    <row r="92" spans="1:15" ht="17" thickBot="1" x14ac:dyDescent="0.25">
      <c r="A92" s="19" t="s">
        <v>49</v>
      </c>
      <c r="B92" s="20">
        <f>286+13</f>
        <v>299</v>
      </c>
      <c r="C92" s="21">
        <v>3.6154285714285712</v>
      </c>
      <c r="D92" s="28">
        <v>36665.014698637598</v>
      </c>
      <c r="E92" s="29">
        <v>0.92999999999999972</v>
      </c>
      <c r="F92" s="24">
        <v>1</v>
      </c>
      <c r="G92" s="25">
        <f t="shared" si="2"/>
        <v>0.92999999999999972</v>
      </c>
      <c r="H92" s="25">
        <v>17.200000000000003</v>
      </c>
      <c r="I92" s="26">
        <f>($U$2*((H92/1000))/($U$3*$U$4))</f>
        <v>7.5675494946108928E-4</v>
      </c>
      <c r="J92" s="27">
        <f t="shared" si="3"/>
        <v>2.7359934658516066E-9</v>
      </c>
      <c r="K92" s="18">
        <f>'partitionning coefficient'!U92</f>
        <v>2.7370469739620261E-9</v>
      </c>
      <c r="L92" s="93"/>
      <c r="M92" s="93"/>
      <c r="O92" s="98"/>
    </row>
    <row r="93" spans="1:15" ht="17" thickBot="1" x14ac:dyDescent="0.25">
      <c r="A93" s="19" t="s">
        <v>49</v>
      </c>
      <c r="B93" s="20">
        <v>313</v>
      </c>
      <c r="C93" s="21">
        <v>2.5842857142857141</v>
      </c>
      <c r="D93" s="28">
        <v>38517.308838147139</v>
      </c>
      <c r="E93" s="29">
        <v>0.92999999999999972</v>
      </c>
      <c r="F93" s="24">
        <v>1</v>
      </c>
      <c r="G93" s="25">
        <f t="shared" si="2"/>
        <v>0.92999999999999972</v>
      </c>
      <c r="H93" s="25">
        <v>17.200000000000003</v>
      </c>
      <c r="I93" s="26">
        <f>($U$2*((H93/1000))/($U$3*$U$4))</f>
        <v>7.5675494946108928E-4</v>
      </c>
      <c r="J93" s="27">
        <f t="shared" si="3"/>
        <v>1.9556710051073006E-9</v>
      </c>
      <c r="K93" s="18">
        <f>'partitionning coefficient'!U93</f>
        <v>1.9564240461108364E-9</v>
      </c>
      <c r="L93" s="93"/>
      <c r="M93" s="93"/>
      <c r="O93" s="98"/>
    </row>
    <row r="94" spans="1:15" ht="17" thickBot="1" x14ac:dyDescent="0.25">
      <c r="A94" s="19" t="s">
        <v>49</v>
      </c>
      <c r="B94" s="20">
        <v>339</v>
      </c>
      <c r="C94" s="21">
        <v>3.3415714285714291</v>
      </c>
      <c r="D94" s="28">
        <v>38645.844846866486</v>
      </c>
      <c r="E94" s="29">
        <v>0.92999999999999972</v>
      </c>
      <c r="F94" s="24">
        <v>1</v>
      </c>
      <c r="G94" s="25">
        <f t="shared" si="2"/>
        <v>0.92999999999999972</v>
      </c>
      <c r="H94" s="25">
        <v>17.200000000000003</v>
      </c>
      <c r="I94" s="26">
        <f>($U$2*((H94/1000))/($U$3*$U$4))</f>
        <v>7.5675494946108928E-4</v>
      </c>
      <c r="J94" s="27">
        <f t="shared" si="3"/>
        <v>2.5287507175491915E-9</v>
      </c>
      <c r="K94" s="18">
        <f>'partitionning coefficient'!U94</f>
        <v>2.5297244257920722E-9</v>
      </c>
      <c r="L94" s="93"/>
      <c r="M94" s="93"/>
      <c r="O94" s="98"/>
    </row>
    <row r="95" spans="1:15" ht="17" thickBot="1" x14ac:dyDescent="0.25">
      <c r="A95" s="19" t="s">
        <v>50</v>
      </c>
      <c r="B95" s="20">
        <f>286+13</f>
        <v>299</v>
      </c>
      <c r="C95" s="21">
        <v>3.6180000000000003</v>
      </c>
      <c r="D95" s="28">
        <v>34584.893823433238</v>
      </c>
      <c r="E95" s="30">
        <v>0.72000000000000242</v>
      </c>
      <c r="F95" s="24">
        <v>1</v>
      </c>
      <c r="G95" s="25">
        <f t="shared" si="2"/>
        <v>0.72000000000000242</v>
      </c>
      <c r="H95" s="25">
        <v>17.41</v>
      </c>
      <c r="I95" s="26">
        <f>($U$2*((H95/1000))/($U$3*$U$4))</f>
        <v>7.6599439942543965E-4</v>
      </c>
      <c r="J95" s="27">
        <f t="shared" si="3"/>
        <v>2.771367737121241E-9</v>
      </c>
      <c r="K95" s="18">
        <f>'partitionning coefficient'!U95</f>
        <v>2.7724219945261915E-9</v>
      </c>
      <c r="L95" s="93"/>
      <c r="M95" s="93"/>
      <c r="O95" s="98"/>
    </row>
    <row r="96" spans="1:15" ht="17" thickBot="1" x14ac:dyDescent="0.25">
      <c r="A96" s="19" t="s">
        <v>50</v>
      </c>
      <c r="B96" s="20">
        <v>313</v>
      </c>
      <c r="C96" s="21">
        <v>3.1525714285714286</v>
      </c>
      <c r="D96" s="28">
        <v>35343.953607629432</v>
      </c>
      <c r="E96" s="30">
        <v>0.72000000000000242</v>
      </c>
      <c r="F96" s="24">
        <v>1</v>
      </c>
      <c r="G96" s="25">
        <f t="shared" si="2"/>
        <v>0.72000000000000242</v>
      </c>
      <c r="H96" s="25">
        <v>17.41</v>
      </c>
      <c r="I96" s="26">
        <f>($U$2*((H96/1000))/($U$3*$U$4))</f>
        <v>7.6599439942543965E-4</v>
      </c>
      <c r="J96" s="27">
        <f t="shared" si="3"/>
        <v>2.4148520580743718E-9</v>
      </c>
      <c r="K96" s="18">
        <f>'partitionning coefficient'!U96</f>
        <v>2.4157706931692327E-9</v>
      </c>
      <c r="L96" s="93"/>
      <c r="M96" s="93"/>
      <c r="O96" s="98"/>
    </row>
    <row r="97" spans="1:15" ht="17" thickBot="1" x14ac:dyDescent="0.25">
      <c r="A97" s="31" t="s">
        <v>50</v>
      </c>
      <c r="B97" s="32">
        <v>339</v>
      </c>
      <c r="C97" s="33">
        <v>3.0368571428571429</v>
      </c>
      <c r="D97" s="34">
        <v>35061.851751498638</v>
      </c>
      <c r="E97" s="35">
        <v>0.72000000000000242</v>
      </c>
      <c r="F97" s="36">
        <v>1</v>
      </c>
      <c r="G97" s="37">
        <f t="shared" si="2"/>
        <v>0.72000000000000242</v>
      </c>
      <c r="H97" s="37">
        <v>17.41</v>
      </c>
      <c r="I97" s="38">
        <f>($U$2*((H97/1000))/($U$3*$U$4))</f>
        <v>7.6599439942543965E-4</v>
      </c>
      <c r="J97" s="39">
        <f t="shared" si="3"/>
        <v>2.3262155632837138E-9</v>
      </c>
      <c r="K97" s="18">
        <f>'partitionning coefficient'!U97</f>
        <v>2.3271004801246851E-9</v>
      </c>
      <c r="L97" s="93"/>
      <c r="M97" s="93"/>
      <c r="O97" s="98"/>
    </row>
    <row r="98" spans="1:15" ht="17" thickBot="1" x14ac:dyDescent="0.25">
      <c r="A98" s="9" t="s">
        <v>51</v>
      </c>
      <c r="B98" s="10">
        <v>297</v>
      </c>
      <c r="C98" s="11">
        <v>3.4058571428571431</v>
      </c>
      <c r="D98" s="71">
        <v>24518.317114986377</v>
      </c>
      <c r="E98" s="13">
        <v>1.8500000000000014</v>
      </c>
      <c r="F98" s="14">
        <v>0.81497797356828394</v>
      </c>
      <c r="G98" s="15">
        <f t="shared" si="2"/>
        <v>2.269999999999996</v>
      </c>
      <c r="H98" s="15">
        <v>15.860000000000007</v>
      </c>
      <c r="I98" s="16">
        <f>($U$2*((H98/1000))/($U$3*$U$4))</f>
        <v>6.9779845921237658E-4</v>
      </c>
      <c r="J98" s="17">
        <f t="shared" si="3"/>
        <v>2.3766018665831817E-9</v>
      </c>
      <c r="K98" s="18">
        <f>'partitionning coefficient'!U98</f>
        <v>2.3775943071893344E-9</v>
      </c>
      <c r="L98" s="90" t="str">
        <f>A98</f>
        <v>10A-C (i)</v>
      </c>
      <c r="M98" s="123">
        <f>(SLOPE(K98:K100,B98:B100)/G98)*1000000000</f>
        <v>3.2413381618067614E-3</v>
      </c>
      <c r="O98" s="97"/>
    </row>
    <row r="99" spans="1:15" ht="17" thickBot="1" x14ac:dyDescent="0.25">
      <c r="A99" s="19" t="s">
        <v>51</v>
      </c>
      <c r="B99" s="20">
        <v>313</v>
      </c>
      <c r="C99" s="21">
        <v>4.1130000000000004</v>
      </c>
      <c r="D99" s="72">
        <v>24247.156129700274</v>
      </c>
      <c r="E99" s="23">
        <v>1.8500000000000014</v>
      </c>
      <c r="F99" s="24">
        <v>0.81497797356828394</v>
      </c>
      <c r="G99" s="25">
        <f t="shared" si="2"/>
        <v>2.269999999999996</v>
      </c>
      <c r="H99" s="25">
        <v>15.860000000000007</v>
      </c>
      <c r="I99" s="26">
        <f>($U$2*((H99/1000))/($U$3*$U$4))</f>
        <v>6.9779845921237658E-4</v>
      </c>
      <c r="J99" s="27">
        <f t="shared" si="3"/>
        <v>2.8700450627405056E-9</v>
      </c>
      <c r="K99" s="18">
        <f>'partitionning coefficient'!U99</f>
        <v>2.8712435593426506E-9</v>
      </c>
      <c r="L99" s="90" t="str">
        <f>A101</f>
        <v>10A-C(ii)</v>
      </c>
      <c r="M99" s="123">
        <f>(SLOPE(K101:K103,B101:B103)/G101)*1000000000</f>
        <v>5.9204143772219348E-3</v>
      </c>
      <c r="O99" s="97"/>
    </row>
    <row r="100" spans="1:15" ht="17" thickBot="1" x14ac:dyDescent="0.25">
      <c r="A100" s="19" t="s">
        <v>51</v>
      </c>
      <c r="B100" s="20">
        <v>336</v>
      </c>
      <c r="C100" s="21">
        <v>3.8777142857142857</v>
      </c>
      <c r="D100" s="72">
        <v>24034.793287193464</v>
      </c>
      <c r="E100" s="23">
        <v>1.8500000000000014</v>
      </c>
      <c r="F100" s="24">
        <v>0.81497797356828394</v>
      </c>
      <c r="G100" s="25">
        <f t="shared" si="2"/>
        <v>2.269999999999996</v>
      </c>
      <c r="H100" s="25">
        <v>15.860000000000007</v>
      </c>
      <c r="I100" s="26">
        <f>($U$2*((H100/1000))/($U$3*$U$4))</f>
        <v>6.9779845921237658E-4</v>
      </c>
      <c r="J100" s="27">
        <f t="shared" si="3"/>
        <v>2.7058630538372501E-9</v>
      </c>
      <c r="K100" s="18">
        <f>'partitionning coefficient'!U100</f>
        <v>2.7069929899898197E-9</v>
      </c>
      <c r="L100" s="90" t="str">
        <f>A104</f>
        <v>10A-C (iii)</v>
      </c>
      <c r="M100" s="123">
        <f>(SLOPE(K104:K106,B104:B106)/G104)*1000000000</f>
        <v>2.8700328719460971E-3</v>
      </c>
      <c r="O100" s="97"/>
    </row>
    <row r="101" spans="1:15" ht="17" thickBot="1" x14ac:dyDescent="0.25">
      <c r="A101" s="19" t="s">
        <v>52</v>
      </c>
      <c r="B101" s="20">
        <f>286+8</f>
        <v>294</v>
      </c>
      <c r="C101" s="21">
        <v>3.9985714285714287</v>
      </c>
      <c r="D101" s="73">
        <v>11903.349570572209</v>
      </c>
      <c r="E101" s="29">
        <v>1.75</v>
      </c>
      <c r="F101" s="24">
        <v>0.81497797356828394</v>
      </c>
      <c r="G101" s="25">
        <f t="shared" si="2"/>
        <v>2.1472972972972921</v>
      </c>
      <c r="H101" s="25">
        <v>15.98270270270271</v>
      </c>
      <c r="I101" s="26">
        <f>($U$2*((H101/1000))/($U$3*$U$4))</f>
        <v>7.0319705674624423E-4</v>
      </c>
      <c r="J101" s="27">
        <f t="shared" si="3"/>
        <v>2.8117836597610537E-9</v>
      </c>
      <c r="K101" s="18">
        <f>'partitionning coefficient'!U101</f>
        <v>2.8129488127565746E-9</v>
      </c>
      <c r="L101" s="93"/>
      <c r="M101" s="93"/>
      <c r="O101" s="98"/>
    </row>
    <row r="102" spans="1:15" ht="17" thickBot="1" x14ac:dyDescent="0.25">
      <c r="A102" s="19" t="s">
        <v>52</v>
      </c>
      <c r="B102" s="20">
        <v>313</v>
      </c>
      <c r="C102" s="21">
        <v>4.8574285714285717</v>
      </c>
      <c r="D102" s="73">
        <v>11655.120457765668</v>
      </c>
      <c r="E102" s="29">
        <v>1.75</v>
      </c>
      <c r="F102" s="24">
        <v>0.81497797356828394</v>
      </c>
      <c r="G102" s="25">
        <f t="shared" si="2"/>
        <v>2.1472972972972921</v>
      </c>
      <c r="H102" s="25">
        <v>15.98270270270271</v>
      </c>
      <c r="I102" s="26">
        <f>($U$2*((H102/1000))/($U$3*$U$4))</f>
        <v>7.0319705674624423E-4</v>
      </c>
      <c r="J102" s="27">
        <f t="shared" si="3"/>
        <v>3.4157294747836852E-9</v>
      </c>
      <c r="K102" s="18">
        <f>'partitionning coefficient'!U102</f>
        <v>3.4171448921525205E-9</v>
      </c>
      <c r="L102" s="93"/>
      <c r="M102" s="93"/>
      <c r="O102" s="98"/>
    </row>
    <row r="103" spans="1:15" ht="17" thickBot="1" x14ac:dyDescent="0.25">
      <c r="A103" s="19" t="s">
        <v>52</v>
      </c>
      <c r="B103" s="20">
        <v>336</v>
      </c>
      <c r="C103" s="21">
        <v>4.7892857142857146</v>
      </c>
      <c r="D103" s="73">
        <v>11626.043885558583</v>
      </c>
      <c r="E103" s="29">
        <v>1.75</v>
      </c>
      <c r="F103" s="24">
        <v>0.81497797356828394</v>
      </c>
      <c r="G103" s="25">
        <f t="shared" si="2"/>
        <v>2.1472972972972921</v>
      </c>
      <c r="H103" s="25">
        <v>15.98270270270271</v>
      </c>
      <c r="I103" s="26">
        <f>($U$2*((H103/1000))/($U$3*$U$4))</f>
        <v>7.0319705674624423E-4</v>
      </c>
      <c r="J103" s="27">
        <f t="shared" si="3"/>
        <v>3.3678116182025485E-9</v>
      </c>
      <c r="K103" s="18">
        <f>'partitionning coefficient'!U103</f>
        <v>3.3692071792663157E-9</v>
      </c>
      <c r="L103" s="93"/>
      <c r="M103" s="93"/>
      <c r="O103" s="98"/>
    </row>
    <row r="104" spans="1:15" ht="17" thickBot="1" x14ac:dyDescent="0.25">
      <c r="A104" s="19" t="s">
        <v>53</v>
      </c>
      <c r="B104" s="20">
        <v>298</v>
      </c>
      <c r="C104" s="21">
        <v>3.4881428571428574</v>
      </c>
      <c r="D104" s="73">
        <v>22180.616946049049</v>
      </c>
      <c r="E104" s="30">
        <v>1.6499999999999986</v>
      </c>
      <c r="F104" s="24">
        <v>0.81497797356828394</v>
      </c>
      <c r="G104" s="25">
        <f t="shared" si="2"/>
        <v>2.0245945945945878</v>
      </c>
      <c r="H104" s="25">
        <v>16.105405405405413</v>
      </c>
      <c r="I104" s="26">
        <f>($U$2*((H104/1000))/($U$3*$U$4))</f>
        <v>7.0859565428011187E-4</v>
      </c>
      <c r="J104" s="27">
        <f t="shared" si="3"/>
        <v>2.4716828700796418E-9</v>
      </c>
      <c r="K104" s="18">
        <f>'partitionning coefficient'!U104</f>
        <v>2.4726992881107826E-9</v>
      </c>
      <c r="L104" s="93"/>
      <c r="M104" s="93"/>
      <c r="O104" s="98"/>
    </row>
    <row r="105" spans="1:15" ht="17" thickBot="1" x14ac:dyDescent="0.25">
      <c r="A105" s="19" t="s">
        <v>53</v>
      </c>
      <c r="B105" s="20">
        <v>313</v>
      </c>
      <c r="C105" s="21">
        <v>4.2261428571428565</v>
      </c>
      <c r="D105" s="73">
        <v>23214.863790735697</v>
      </c>
      <c r="E105" s="30">
        <v>1.6499999999999986</v>
      </c>
      <c r="F105" s="24">
        <v>0.81497797356828394</v>
      </c>
      <c r="G105" s="25">
        <f t="shared" si="2"/>
        <v>2.0245945945945878</v>
      </c>
      <c r="H105" s="25">
        <v>16.105405405405413</v>
      </c>
      <c r="I105" s="26">
        <f>($U$2*((H105/1000))/($U$3*$U$4))</f>
        <v>7.0859565428011187E-4</v>
      </c>
      <c r="J105" s="27">
        <f t="shared" si="3"/>
        <v>2.9946264629383635E-9</v>
      </c>
      <c r="K105" s="18">
        <f>'partitionning coefficient'!U105</f>
        <v>2.9958579284998675E-9</v>
      </c>
      <c r="L105" s="93"/>
      <c r="M105" s="93"/>
      <c r="O105" s="98"/>
    </row>
    <row r="106" spans="1:15" ht="17" thickBot="1" x14ac:dyDescent="0.25">
      <c r="A106" s="31" t="s">
        <v>53</v>
      </c>
      <c r="B106" s="32">
        <v>336</v>
      </c>
      <c r="C106" s="33">
        <v>3.8802857142857143</v>
      </c>
      <c r="D106" s="74">
        <v>22364.867270844687</v>
      </c>
      <c r="E106" s="35">
        <v>1.6499999999999986</v>
      </c>
      <c r="F106" s="36">
        <v>0.81497797356828394</v>
      </c>
      <c r="G106" s="37">
        <f t="shared" si="2"/>
        <v>2.0245945945945878</v>
      </c>
      <c r="H106" s="37">
        <v>16.105405405405413</v>
      </c>
      <c r="I106" s="38">
        <f>($U$2*((H106/1000))/($U$3*$U$4))</f>
        <v>7.0859565428011187E-4</v>
      </c>
      <c r="J106" s="39">
        <f t="shared" si="3"/>
        <v>2.7495535945080569E-9</v>
      </c>
      <c r="K106" s="18">
        <f>'partitionning coefficient'!U106</f>
        <v>2.7506842799551572E-9</v>
      </c>
      <c r="L106" s="93"/>
      <c r="M106" s="93"/>
      <c r="O106" s="98"/>
    </row>
    <row r="107" spans="1:15" ht="17" thickBot="1" x14ac:dyDescent="0.25">
      <c r="A107" s="9" t="s">
        <v>54</v>
      </c>
      <c r="B107" s="10">
        <f>286+13</f>
        <v>299</v>
      </c>
      <c r="C107" s="11">
        <v>294.87985714285719</v>
      </c>
      <c r="D107" s="40">
        <v>26539.91070081744</v>
      </c>
      <c r="E107" s="75">
        <v>3.9319999999999999</v>
      </c>
      <c r="F107" s="42">
        <v>1.9136212624584292</v>
      </c>
      <c r="G107" s="15">
        <f t="shared" si="2"/>
        <v>2.0547430555556012</v>
      </c>
      <c r="H107" s="15">
        <v>16.075256944444401</v>
      </c>
      <c r="I107" s="16">
        <f>($U$2*((H107/1000))/($U$3*$U$4))</f>
        <v>7.0726920096320024E-4</v>
      </c>
      <c r="J107" s="17">
        <f t="shared" si="3"/>
        <v>2.0855944094157124E-7</v>
      </c>
      <c r="K107" s="18">
        <f>'partitionning coefficient'!U107</f>
        <v>2.0864536666654736E-7</v>
      </c>
      <c r="L107" s="90" t="str">
        <f>A107</f>
        <v>10A-D (i)</v>
      </c>
      <c r="M107" s="94">
        <f>(SLOPE(K107:K109,B107:B109)/G107)*1000000000</f>
        <v>0.18637283084953712</v>
      </c>
      <c r="O107" s="97"/>
    </row>
    <row r="108" spans="1:15" ht="17" thickBot="1" x14ac:dyDescent="0.25">
      <c r="A108" s="19" t="s">
        <v>54</v>
      </c>
      <c r="B108" s="20">
        <v>313</v>
      </c>
      <c r="C108" s="21">
        <v>314.30828571428572</v>
      </c>
      <c r="D108" s="28">
        <v>27425.235227247962</v>
      </c>
      <c r="E108" s="76">
        <v>3.9319999999999999</v>
      </c>
      <c r="F108" s="43">
        <v>1.9136212624584292</v>
      </c>
      <c r="G108" s="25">
        <f t="shared" si="2"/>
        <v>2.0547430555556012</v>
      </c>
      <c r="H108" s="25">
        <v>16.075256944444401</v>
      </c>
      <c r="I108" s="26">
        <f>($U$2*((H108/1000))/($U$3*$U$4))</f>
        <v>7.0726920096320024E-4</v>
      </c>
      <c r="J108" s="27">
        <f t="shared" si="3"/>
        <v>2.2230057009325611E-7</v>
      </c>
      <c r="K108" s="18">
        <f>'partitionning coefficient'!U108</f>
        <v>2.223921571130603E-7</v>
      </c>
      <c r="L108" s="90" t="str">
        <f>A110</f>
        <v>10A-D (ii)</v>
      </c>
      <c r="M108" s="94">
        <f>(SLOPE(K110:K112,B110:B112)/G110)*1000000000</f>
        <v>0.22452636608698487</v>
      </c>
      <c r="O108" s="97"/>
    </row>
    <row r="109" spans="1:15" ht="17" thickBot="1" x14ac:dyDescent="0.25">
      <c r="A109" s="19" t="s">
        <v>54</v>
      </c>
      <c r="B109" s="20">
        <v>339</v>
      </c>
      <c r="C109" s="21">
        <v>318.68357142857144</v>
      </c>
      <c r="D109" s="28">
        <v>26132.807702452323</v>
      </c>
      <c r="E109" s="76">
        <v>3.9319999999999999</v>
      </c>
      <c r="F109" s="43">
        <v>1.9136212624584292</v>
      </c>
      <c r="G109" s="25">
        <f t="shared" si="2"/>
        <v>2.0547430555556012</v>
      </c>
      <c r="H109" s="25">
        <v>16.075256944444401</v>
      </c>
      <c r="I109" s="26">
        <f>($U$2*((H109/1000))/($U$3*$U$4))</f>
        <v>7.0726920096320024E-4</v>
      </c>
      <c r="J109" s="27">
        <f t="shared" si="3"/>
        <v>2.2539507492438468E-7</v>
      </c>
      <c r="K109" s="18">
        <f>'partitionning coefficient'!U109</f>
        <v>2.2548793686883316E-7</v>
      </c>
      <c r="L109" s="90" t="str">
        <f>A113</f>
        <v>10A-D (iii)</v>
      </c>
      <c r="M109" s="94">
        <f>(SLOPE(K113:K115,B113:B115)/G113)*1000000000</f>
        <v>0.54236564029461998</v>
      </c>
      <c r="O109" s="97"/>
    </row>
    <row r="110" spans="1:15" ht="17" thickBot="1" x14ac:dyDescent="0.25">
      <c r="A110" s="19" t="s">
        <v>55</v>
      </c>
      <c r="B110" s="20">
        <f>286+13</f>
        <v>299</v>
      </c>
      <c r="C110" s="21">
        <v>114.72685714285713</v>
      </c>
      <c r="D110" s="28">
        <v>10174.260447956403</v>
      </c>
      <c r="E110" s="77">
        <v>3.3697999999999979</v>
      </c>
      <c r="F110" s="43">
        <v>1.9136212624584292</v>
      </c>
      <c r="G110" s="25">
        <f t="shared" si="2"/>
        <v>1.7609545138889269</v>
      </c>
      <c r="H110" s="25">
        <v>16.369045486111077</v>
      </c>
      <c r="I110" s="26">
        <f>($U$2*((H110/1000))/($U$3*$U$4))</f>
        <v>7.2019512730048002E-4</v>
      </c>
      <c r="J110" s="27">
        <f t="shared" si="3"/>
        <v>8.2625723484783971E-8</v>
      </c>
      <c r="K110" s="18">
        <f>'partitionning coefficient'!U110</f>
        <v>8.265915400957379E-8</v>
      </c>
      <c r="L110" s="93"/>
      <c r="M110" s="93"/>
      <c r="O110" s="98"/>
    </row>
    <row r="111" spans="1:15" ht="17" thickBot="1" x14ac:dyDescent="0.25">
      <c r="A111" s="19" t="s">
        <v>55</v>
      </c>
      <c r="B111" s="20">
        <v>313</v>
      </c>
      <c r="C111" s="21">
        <v>125.21828571428571</v>
      </c>
      <c r="D111" s="28">
        <v>22132.453242506814</v>
      </c>
      <c r="E111" s="77">
        <v>3.3697999999999979</v>
      </c>
      <c r="F111" s="43">
        <v>1.9136212624584292</v>
      </c>
      <c r="G111" s="25">
        <f t="shared" si="2"/>
        <v>1.7609545138889269</v>
      </c>
      <c r="H111" s="25">
        <v>16.369045486111077</v>
      </c>
      <c r="I111" s="26">
        <f>($U$2*((H111/1000))/($U$3*$U$4))</f>
        <v>7.2019512730048002E-4</v>
      </c>
      <c r="J111" s="27">
        <f t="shared" si="3"/>
        <v>9.0181599220347886E-8</v>
      </c>
      <c r="K111" s="18">
        <f>'partitionning coefficient'!U111</f>
        <v>9.0218086866823702E-8</v>
      </c>
      <c r="L111" s="93"/>
      <c r="M111" s="93"/>
      <c r="O111" s="98"/>
    </row>
    <row r="112" spans="1:15" ht="17" thickBot="1" x14ac:dyDescent="0.25">
      <c r="A112" s="19" t="s">
        <v>55</v>
      </c>
      <c r="B112" s="20">
        <v>339</v>
      </c>
      <c r="C112" s="21">
        <v>137.18828571428571</v>
      </c>
      <c r="D112" s="28">
        <v>22185.822840326979</v>
      </c>
      <c r="E112" s="77">
        <v>3.3697999999999979</v>
      </c>
      <c r="F112" s="43">
        <v>1.9136212624584292</v>
      </c>
      <c r="G112" s="25">
        <f t="shared" si="2"/>
        <v>1.7609545138889269</v>
      </c>
      <c r="H112" s="25">
        <v>16.369045486111077</v>
      </c>
      <c r="I112" s="26">
        <f>($U$2*((H112/1000))/($U$3*$U$4))</f>
        <v>7.2019512730048002E-4</v>
      </c>
      <c r="J112" s="27">
        <f t="shared" si="3"/>
        <v>9.8802334894134617E-8</v>
      </c>
      <c r="K112" s="18">
        <f>'partitionning coefficient'!U112</f>
        <v>9.8842310506651678E-8</v>
      </c>
      <c r="L112" s="93"/>
      <c r="M112" s="93"/>
      <c r="O112" s="98"/>
    </row>
    <row r="113" spans="1:15" ht="17" thickBot="1" x14ac:dyDescent="0.25">
      <c r="A113" s="19" t="s">
        <v>56</v>
      </c>
      <c r="B113" s="20">
        <f>286+13</f>
        <v>299</v>
      </c>
      <c r="C113" s="21">
        <v>124.79657142857141</v>
      </c>
      <c r="D113" s="28">
        <v>27287.215906267033</v>
      </c>
      <c r="E113" s="77">
        <v>2.6373999999999995</v>
      </c>
      <c r="F113" s="43">
        <v>1.9136212624584292</v>
      </c>
      <c r="G113" s="25">
        <f t="shared" si="2"/>
        <v>1.3782246527778081</v>
      </c>
      <c r="H113" s="25">
        <v>16.751775347222193</v>
      </c>
      <c r="I113" s="26">
        <f>($U$2*((H113/1000))/($U$3*$U$4))</f>
        <v>7.3703423873666565E-4</v>
      </c>
      <c r="J113" s="27">
        <f t="shared" si="3"/>
        <v>9.1979346019803052E-8</v>
      </c>
      <c r="K113" s="18">
        <f>'partitionning coefficient'!U113</f>
        <v>9.2015710781975803E-8</v>
      </c>
      <c r="L113" s="93"/>
      <c r="M113" s="93"/>
      <c r="O113" s="98"/>
    </row>
    <row r="114" spans="1:15" ht="17" thickBot="1" x14ac:dyDescent="0.25">
      <c r="A114" s="19" t="s">
        <v>56</v>
      </c>
      <c r="B114" s="20">
        <v>313</v>
      </c>
      <c r="C114" s="21">
        <v>142.59985714285716</v>
      </c>
      <c r="D114" s="28">
        <v>28447.83537547684</v>
      </c>
      <c r="E114" s="77">
        <v>2.6373999999999995</v>
      </c>
      <c r="F114" s="43">
        <v>1.9136212624584292</v>
      </c>
      <c r="G114" s="25">
        <f t="shared" si="2"/>
        <v>1.3782246527778081</v>
      </c>
      <c r="H114" s="25">
        <v>16.751775347222193</v>
      </c>
      <c r="I114" s="26">
        <f>($U$2*((H114/1000))/($U$3*$U$4))</f>
        <v>7.3703423873666565E-4</v>
      </c>
      <c r="J114" s="27">
        <f t="shared" si="3"/>
        <v>1.05100977153243E-7</v>
      </c>
      <c r="K114" s="18">
        <f>'partitionning coefficient'!U114</f>
        <v>1.051425296561003E-7</v>
      </c>
      <c r="L114" s="93"/>
      <c r="M114" s="93"/>
      <c r="O114" s="98"/>
    </row>
    <row r="115" spans="1:15" ht="17" thickBot="1" x14ac:dyDescent="0.25">
      <c r="A115" s="31" t="s">
        <v>56</v>
      </c>
      <c r="B115" s="32">
        <v>339</v>
      </c>
      <c r="C115" s="33">
        <v>166.00500000000002</v>
      </c>
      <c r="D115" s="34">
        <v>28258.157653406</v>
      </c>
      <c r="E115" s="78">
        <v>2.6373999999999995</v>
      </c>
      <c r="F115" s="44">
        <v>1.9136212624584292</v>
      </c>
      <c r="G115" s="37">
        <f t="shared" si="2"/>
        <v>1.3782246527778081</v>
      </c>
      <c r="H115" s="37">
        <v>16.751775347222193</v>
      </c>
      <c r="I115" s="38">
        <f>($U$2*((H115/1000))/($U$3*$U$4))</f>
        <v>7.3703423873666565E-4</v>
      </c>
      <c r="J115" s="39">
        <f t="shared" si="3"/>
        <v>1.223513688014802E-7</v>
      </c>
      <c r="K115" s="18">
        <f>'partitionning coefficient'!U115</f>
        <v>1.2239974138315757E-7</v>
      </c>
      <c r="L115" s="93"/>
      <c r="M115" s="93"/>
      <c r="O115" s="98"/>
    </row>
    <row r="116" spans="1:15" ht="17" thickBot="1" x14ac:dyDescent="0.25">
      <c r="A116" s="9" t="s">
        <v>57</v>
      </c>
      <c r="B116" s="10">
        <v>294</v>
      </c>
      <c r="C116" s="11">
        <v>2736.6184285714289</v>
      </c>
      <c r="D116" s="71">
        <v>29044.105376566757</v>
      </c>
      <c r="E116" s="13">
        <v>2.16</v>
      </c>
      <c r="F116" s="14">
        <v>0.67080745341615011</v>
      </c>
      <c r="G116" s="15">
        <f t="shared" si="2"/>
        <v>3.2199999999999953</v>
      </c>
      <c r="H116" s="15">
        <v>14.910000000000007</v>
      </c>
      <c r="I116" s="16">
        <f>($U$2*((H116/1000))/($U$3*$U$4))</f>
        <v>6.5600094746888623E-4</v>
      </c>
      <c r="J116" s="17">
        <f t="shared" si="3"/>
        <v>1.7952242820036719E-6</v>
      </c>
      <c r="K116" s="18">
        <f>'partitionning coefficient'!U116</f>
        <v>1.7960217115898646E-6</v>
      </c>
      <c r="L116" s="90" t="str">
        <f>A116</f>
        <v>10B-A(i)</v>
      </c>
      <c r="M116" s="94">
        <f>(SLOPE(K116:K118,B116:B118)/G116)*1000000000</f>
        <v>3.6128575905616658</v>
      </c>
      <c r="O116" s="97"/>
    </row>
    <row r="117" spans="1:15" ht="17" thickBot="1" x14ac:dyDescent="0.25">
      <c r="A117" s="19" t="s">
        <v>57</v>
      </c>
      <c r="B117" s="20">
        <v>313</v>
      </c>
      <c r="C117" s="21">
        <v>3004.2051428571426</v>
      </c>
      <c r="D117" s="72">
        <v>30440.992796730246</v>
      </c>
      <c r="E117" s="23">
        <v>2.16</v>
      </c>
      <c r="F117" s="24">
        <v>0.67080745341615011</v>
      </c>
      <c r="G117" s="25">
        <f t="shared" si="2"/>
        <v>3.2199999999999953</v>
      </c>
      <c r="H117" s="25">
        <v>14.910000000000007</v>
      </c>
      <c r="I117" s="26">
        <f>($U$2*((H117/1000))/($U$3*$U$4))</f>
        <v>6.5600094746888623E-4</v>
      </c>
      <c r="J117" s="27">
        <f t="shared" si="3"/>
        <v>1.9707614201051863E-6</v>
      </c>
      <c r="K117" s="18">
        <f>'partitionning coefficient'!U117</f>
        <v>1.9716368224042044E-6</v>
      </c>
      <c r="L117" s="90" t="str">
        <f>A119</f>
        <v>10B-A(ii)</v>
      </c>
      <c r="M117" s="94">
        <f>(SLOPE(K119:K121,B119:B121)/G119)*1000000000</f>
        <v>8.1047174450831516</v>
      </c>
      <c r="O117" s="97"/>
    </row>
    <row r="118" spans="1:15" ht="17" thickBot="1" x14ac:dyDescent="0.25">
      <c r="A118" s="19" t="s">
        <v>57</v>
      </c>
      <c r="B118" s="20">
        <v>334</v>
      </c>
      <c r="C118" s="21">
        <v>3443.3871428571429</v>
      </c>
      <c r="D118" s="72">
        <v>30466.401371117172</v>
      </c>
      <c r="E118" s="23">
        <v>2.16</v>
      </c>
      <c r="F118" s="24">
        <v>0.67080745341615011</v>
      </c>
      <c r="G118" s="25">
        <f t="shared" si="2"/>
        <v>3.2199999999999953</v>
      </c>
      <c r="H118" s="25">
        <v>14.910000000000007</v>
      </c>
      <c r="I118" s="26">
        <f>($U$2*((H118/1000))/($U$3*$U$4))</f>
        <v>6.5600094746888623E-4</v>
      </c>
      <c r="J118" s="27">
        <f t="shared" si="3"/>
        <v>2.2588652282164666E-6</v>
      </c>
      <c r="K118" s="18">
        <f>'partitionning coefficient'!U118</f>
        <v>2.2598686047762974E-6</v>
      </c>
      <c r="L118" s="90" t="str">
        <f>A122</f>
        <v>10B-A (iii)</v>
      </c>
      <c r="M118" s="94">
        <f>(SLOPE(K122:K124,B122:B124)/G122)*1000000000</f>
        <v>2.7991534683533073</v>
      </c>
      <c r="O118" s="97"/>
    </row>
    <row r="119" spans="1:15" ht="17" thickBot="1" x14ac:dyDescent="0.25">
      <c r="A119" s="19" t="s">
        <v>58</v>
      </c>
      <c r="B119" s="20">
        <v>297</v>
      </c>
      <c r="C119" s="21">
        <v>7670.8518171428586</v>
      </c>
      <c r="D119" s="73">
        <v>53110.995940054498</v>
      </c>
      <c r="E119" s="29">
        <v>2.75</v>
      </c>
      <c r="F119" s="43">
        <v>0.67080745341615011</v>
      </c>
      <c r="G119" s="25">
        <f t="shared" si="2"/>
        <v>4.099537037037031</v>
      </c>
      <c r="H119" s="25">
        <v>14.030462962962972</v>
      </c>
      <c r="I119" s="26">
        <f>($U$2*((H119/1000))/($U$3*$U$4))</f>
        <v>6.1730362153794918E-4</v>
      </c>
      <c r="J119" s="27">
        <f t="shared" si="3"/>
        <v>4.7352446070032447E-6</v>
      </c>
      <c r="K119" s="18">
        <f>'partitionning coefficient'!U119</f>
        <v>4.7374798342919404E-6</v>
      </c>
      <c r="L119" s="93"/>
      <c r="M119" s="93"/>
      <c r="O119" s="98"/>
    </row>
    <row r="120" spans="1:15" ht="17" thickBot="1" x14ac:dyDescent="0.25">
      <c r="A120" s="19" t="s">
        <v>58</v>
      </c>
      <c r="B120" s="20">
        <v>313</v>
      </c>
      <c r="C120" s="21">
        <v>8779.9445485714277</v>
      </c>
      <c r="D120" s="73">
        <v>57258.637268664854</v>
      </c>
      <c r="E120" s="29">
        <v>2.75</v>
      </c>
      <c r="F120" s="43">
        <v>0.67080745341615011</v>
      </c>
      <c r="G120" s="25">
        <f t="shared" si="2"/>
        <v>4.099537037037031</v>
      </c>
      <c r="H120" s="25">
        <v>14.030462962962972</v>
      </c>
      <c r="I120" s="26">
        <f>($U$2*((H120/1000))/($U$3*$U$4))</f>
        <v>6.1730362153794918E-4</v>
      </c>
      <c r="J120" s="27">
        <f t="shared" si="3"/>
        <v>5.4198915667355173E-6</v>
      </c>
      <c r="K120" s="18">
        <f>'partitionning coefficient'!U120</f>
        <v>5.422449975125618E-6</v>
      </c>
      <c r="L120" s="93"/>
      <c r="M120" s="93"/>
      <c r="O120" s="98"/>
    </row>
    <row r="121" spans="1:15" ht="17" thickBot="1" x14ac:dyDescent="0.25">
      <c r="A121" s="19" t="s">
        <v>58</v>
      </c>
      <c r="B121" s="20">
        <v>334</v>
      </c>
      <c r="C121" s="21">
        <v>9682.7973942857134</v>
      </c>
      <c r="D121" s="73">
        <v>57548.630599455049</v>
      </c>
      <c r="E121" s="29">
        <v>2.75</v>
      </c>
      <c r="F121" s="43">
        <v>0.67080745341615011</v>
      </c>
      <c r="G121" s="25">
        <f t="shared" si="2"/>
        <v>4.099537037037031</v>
      </c>
      <c r="H121" s="25">
        <v>14.030462962962972</v>
      </c>
      <c r="I121" s="26">
        <f>($U$2*((H121/1000))/($U$3*$U$4))</f>
        <v>6.1730362153794918E-4</v>
      </c>
      <c r="J121" s="27">
        <f t="shared" si="3"/>
        <v>5.9772258981107884E-6</v>
      </c>
      <c r="K121" s="18">
        <f>'partitionning coefficient'!U121</f>
        <v>5.9800473908840225E-6</v>
      </c>
      <c r="L121" s="93"/>
      <c r="M121" s="93"/>
      <c r="O121" s="98"/>
    </row>
    <row r="122" spans="1:15" ht="17" thickBot="1" x14ac:dyDescent="0.25">
      <c r="A122" s="19" t="s">
        <v>59</v>
      </c>
      <c r="B122" s="20">
        <v>297</v>
      </c>
      <c r="C122" s="21">
        <v>5603.6622857142866</v>
      </c>
      <c r="D122" s="73">
        <v>39903.614612534067</v>
      </c>
      <c r="E122" s="30">
        <v>3.1900000000000013</v>
      </c>
      <c r="F122" s="43">
        <v>0.67080745341615011</v>
      </c>
      <c r="G122" s="25">
        <f t="shared" si="2"/>
        <v>4.7554629629629579</v>
      </c>
      <c r="H122" s="25">
        <v>13.374537037037044</v>
      </c>
      <c r="I122" s="26">
        <f>($U$2*((H122/1000))/($U$3*$U$4))</f>
        <v>5.8844459880979258E-4</v>
      </c>
      <c r="J122" s="27">
        <f t="shared" si="3"/>
        <v>3.2974448055827085E-6</v>
      </c>
      <c r="K122" s="18">
        <f>'partitionning coefficient'!U122</f>
        <v>3.2990776697229948E-6</v>
      </c>
      <c r="L122" s="93"/>
      <c r="M122" s="93"/>
      <c r="O122" s="98"/>
    </row>
    <row r="123" spans="1:15" ht="17" thickBot="1" x14ac:dyDescent="0.25">
      <c r="A123" s="19" t="s">
        <v>59</v>
      </c>
      <c r="B123" s="20">
        <v>313</v>
      </c>
      <c r="C123" s="21">
        <v>6040.7215714285712</v>
      </c>
      <c r="D123" s="73">
        <v>41028.414866485014</v>
      </c>
      <c r="E123" s="30">
        <v>3.1900000000000013</v>
      </c>
      <c r="F123" s="43">
        <v>0.67080745341615011</v>
      </c>
      <c r="G123" s="25">
        <f t="shared" si="2"/>
        <v>4.7554629629629579</v>
      </c>
      <c r="H123" s="25">
        <v>13.374537037037044</v>
      </c>
      <c r="I123" s="26">
        <f>($U$2*((H123/1000))/($U$3*$U$4))</f>
        <v>5.8844459880979258E-4</v>
      </c>
      <c r="J123" s="27">
        <f t="shared" si="3"/>
        <v>3.5546299816209451E-6</v>
      </c>
      <c r="K123" s="18">
        <f>'partitionning coefficient'!U123</f>
        <v>3.5563902014794091E-6</v>
      </c>
      <c r="L123" s="93"/>
      <c r="M123" s="93"/>
      <c r="O123" s="98"/>
    </row>
    <row r="124" spans="1:15" ht="17" thickBot="1" x14ac:dyDescent="0.25">
      <c r="A124" s="31" t="s">
        <v>59</v>
      </c>
      <c r="B124" s="32">
        <v>334</v>
      </c>
      <c r="C124" s="33">
        <v>6446.7205714285719</v>
      </c>
      <c r="D124" s="74">
        <v>40052.053755858316</v>
      </c>
      <c r="E124" s="35">
        <v>3.1900000000000013</v>
      </c>
      <c r="F124" s="44">
        <v>0.67080745341615011</v>
      </c>
      <c r="G124" s="37">
        <f t="shared" si="2"/>
        <v>4.7554629629629579</v>
      </c>
      <c r="H124" s="37">
        <v>13.374537037037044</v>
      </c>
      <c r="I124" s="38">
        <f>($U$2*((H124/1000))/($U$3*$U$4))</f>
        <v>5.8844459880979258E-4</v>
      </c>
      <c r="J124" s="39">
        <f t="shared" si="3"/>
        <v>3.793537900293123E-6</v>
      </c>
      <c r="K124" s="18">
        <f>'partitionning coefficient'!U124</f>
        <v>3.7954164251411262E-6</v>
      </c>
      <c r="L124" s="93"/>
      <c r="M124" s="93"/>
      <c r="O124" s="98"/>
    </row>
    <row r="125" spans="1:15" ht="17" thickBot="1" x14ac:dyDescent="0.25">
      <c r="A125" s="48" t="s">
        <v>60</v>
      </c>
      <c r="B125" s="49">
        <v>297</v>
      </c>
      <c r="C125" s="50">
        <v>26415.380262857147</v>
      </c>
      <c r="D125" s="79">
        <v>24804.955765667575</v>
      </c>
      <c r="E125" s="29">
        <v>2.5300000000000011</v>
      </c>
      <c r="F125" s="43">
        <v>0.54895104895104918</v>
      </c>
      <c r="G125" s="52">
        <f t="shared" si="2"/>
        <v>4.6087898089171979</v>
      </c>
      <c r="H125" s="52">
        <v>13.521210191082805</v>
      </c>
      <c r="I125" s="53">
        <f>($U$2*((H125/1000))/($U$3*$U$4))</f>
        <v>5.94897833418932E-4</v>
      </c>
      <c r="J125" s="54">
        <f t="shared" si="3"/>
        <v>1.5714452487310935E-5</v>
      </c>
      <c r="K125" s="18">
        <f>'partitionning coefficient'!U125</f>
        <v>1.572214972618509E-5</v>
      </c>
      <c r="L125" s="90" t="str">
        <f>A125</f>
        <v>10B-B (i)</v>
      </c>
      <c r="M125" s="94">
        <f>(SLOPE(K125:K127,B125:B127)/G125)*1000000000</f>
        <v>27.351984527534977</v>
      </c>
      <c r="O125" s="97"/>
    </row>
    <row r="126" spans="1:15" ht="17" thickBot="1" x14ac:dyDescent="0.25">
      <c r="A126" s="55" t="s">
        <v>60</v>
      </c>
      <c r="B126" s="20">
        <v>313</v>
      </c>
      <c r="C126" s="21">
        <v>30517.153920000004</v>
      </c>
      <c r="D126" s="73">
        <v>27604.068483923707</v>
      </c>
      <c r="E126" s="29">
        <v>2.5300000000000011</v>
      </c>
      <c r="F126" s="43">
        <v>0.54895104895104918</v>
      </c>
      <c r="G126" s="25">
        <f t="shared" si="2"/>
        <v>4.6087898089171979</v>
      </c>
      <c r="H126" s="25">
        <v>13.521210191082805</v>
      </c>
      <c r="I126" s="26">
        <f>($U$2*((H126/1000))/($U$3*$U$4))</f>
        <v>5.94897833418932E-4</v>
      </c>
      <c r="J126" s="27">
        <f t="shared" si="3"/>
        <v>1.815458874912007E-5</v>
      </c>
      <c r="K126" s="18">
        <f>'partitionning coefficient'!U126</f>
        <v>1.8163481213326309E-5</v>
      </c>
      <c r="L126" s="90" t="str">
        <f>A128</f>
        <v>10B-B (ii)</v>
      </c>
      <c r="M126" s="94">
        <f>(SLOPE(K128:K130,B128:B130)/G128)*1000000000</f>
        <v>25.031916873425935</v>
      </c>
      <c r="O126" s="97"/>
    </row>
    <row r="127" spans="1:15" ht="17" thickBot="1" x14ac:dyDescent="0.25">
      <c r="A127" s="55" t="s">
        <v>60</v>
      </c>
      <c r="B127" s="20">
        <v>334</v>
      </c>
      <c r="C127" s="21">
        <v>34313.351914285711</v>
      </c>
      <c r="D127" s="73">
        <v>28601.867182561313</v>
      </c>
      <c r="E127" s="29">
        <v>2.5300000000000011</v>
      </c>
      <c r="F127" s="43">
        <v>0.54895104895104918</v>
      </c>
      <c r="G127" s="25">
        <f t="shared" si="2"/>
        <v>4.6087898089171979</v>
      </c>
      <c r="H127" s="25">
        <v>13.521210191082805</v>
      </c>
      <c r="I127" s="26">
        <f>($U$2*((H127/1000))/($U$3*$U$4))</f>
        <v>5.94897833418932E-4</v>
      </c>
      <c r="J127" s="27">
        <f t="shared" si="3"/>
        <v>2.0412938711149933E-5</v>
      </c>
      <c r="K127" s="18">
        <f>'partitionning coefficient'!U127</f>
        <v>2.0422937358287661E-5</v>
      </c>
      <c r="L127" s="90" t="str">
        <f>A131</f>
        <v>10B-B (iii)</v>
      </c>
      <c r="M127" s="94">
        <f>(SLOPE(K131:K133,B131:B133)/G131)*1000000000</f>
        <v>53.331069891376245</v>
      </c>
      <c r="O127" s="97"/>
    </row>
    <row r="128" spans="1:15" ht="17" thickBot="1" x14ac:dyDescent="0.25">
      <c r="A128" s="55" t="s">
        <v>61</v>
      </c>
      <c r="B128" s="20">
        <v>297</v>
      </c>
      <c r="C128" s="21">
        <v>31597.65642857143</v>
      </c>
      <c r="D128" s="73">
        <v>31786.369867029971</v>
      </c>
      <c r="E128" s="30">
        <v>1.5700000000000003</v>
      </c>
      <c r="F128" s="43">
        <v>0.54895104895104918</v>
      </c>
      <c r="G128" s="25">
        <f t="shared" si="2"/>
        <v>2.8599999999999994</v>
      </c>
      <c r="H128" s="25">
        <v>15.270000000000003</v>
      </c>
      <c r="I128" s="26">
        <f>($U$2*((H128/1000))/($U$3*$U$4))</f>
        <v>6.7184000455062978E-4</v>
      </c>
      <c r="J128" s="27">
        <f t="shared" si="3"/>
        <v>2.1228569638760665E-5</v>
      </c>
      <c r="K128" s="18">
        <f>'partitionning coefficient'!U128</f>
        <v>2.123777695309701E-5</v>
      </c>
      <c r="L128" s="93"/>
      <c r="M128" s="93"/>
      <c r="O128" s="98"/>
    </row>
    <row r="129" spans="1:15" ht="17" thickBot="1" x14ac:dyDescent="0.25">
      <c r="A129" s="55" t="s">
        <v>61</v>
      </c>
      <c r="B129" s="20">
        <v>313</v>
      </c>
      <c r="C129" s="21">
        <v>33811.796571428575</v>
      </c>
      <c r="D129" s="73">
        <v>32961.278001089922</v>
      </c>
      <c r="E129" s="30">
        <v>1.5700000000000003</v>
      </c>
      <c r="F129" s="43">
        <v>0.54895104895104918</v>
      </c>
      <c r="G129" s="25">
        <f t="shared" si="2"/>
        <v>2.8599999999999994</v>
      </c>
      <c r="H129" s="25">
        <v>15.270000000000003</v>
      </c>
      <c r="I129" s="26">
        <f>($U$2*((H129/1000))/($U$3*$U$4))</f>
        <v>6.7184000455062978E-4</v>
      </c>
      <c r="J129" s="27">
        <f t="shared" si="3"/>
        <v>2.271611756241354E-5</v>
      </c>
      <c r="K129" s="18">
        <f>'partitionning coefficient'!U129</f>
        <v>2.2725970060177527E-5</v>
      </c>
      <c r="L129" s="93"/>
      <c r="M129" s="93"/>
      <c r="O129" s="98"/>
    </row>
    <row r="130" spans="1:15" ht="17" thickBot="1" x14ac:dyDescent="0.25">
      <c r="A130" s="55" t="s">
        <v>61</v>
      </c>
      <c r="B130" s="20">
        <v>334</v>
      </c>
      <c r="C130" s="21">
        <v>35582.626285714286</v>
      </c>
      <c r="D130" s="73">
        <v>34953.868466485015</v>
      </c>
      <c r="E130" s="30">
        <v>1.5700000000000003</v>
      </c>
      <c r="F130" s="43">
        <v>0.54895104895104918</v>
      </c>
      <c r="G130" s="25">
        <f t="shared" ref="G130:G193" si="4">E130/F130</f>
        <v>2.8599999999999994</v>
      </c>
      <c r="H130" s="25">
        <v>15.270000000000003</v>
      </c>
      <c r="I130" s="26">
        <f>($U$2*((H130/1000))/($U$3*$U$4))</f>
        <v>6.7184000455062978E-4</v>
      </c>
      <c r="J130" s="27">
        <f t="shared" ref="J130:J193" si="5">(I130*C130)/1000000</f>
        <v>2.3905831805717647E-5</v>
      </c>
      <c r="K130" s="18">
        <f>'partitionning coefficient'!U130</f>
        <v>2.3916200309656092E-5</v>
      </c>
      <c r="L130" s="93"/>
      <c r="M130" s="93"/>
      <c r="O130" s="98"/>
    </row>
    <row r="131" spans="1:15" ht="17" thickBot="1" x14ac:dyDescent="0.25">
      <c r="A131" s="55" t="s">
        <v>62</v>
      </c>
      <c r="B131" s="20">
        <v>297</v>
      </c>
      <c r="C131" s="21">
        <v>24925.201714285715</v>
      </c>
      <c r="D131" s="73">
        <v>42277.619467029974</v>
      </c>
      <c r="E131" s="30">
        <v>1.3599999999999994</v>
      </c>
      <c r="F131" s="43">
        <v>0.54895104895104918</v>
      </c>
      <c r="G131" s="25">
        <f t="shared" si="4"/>
        <v>2.4774522292993608</v>
      </c>
      <c r="H131" s="25">
        <v>15.652547770700641</v>
      </c>
      <c r="I131" s="26">
        <f>($U$2*((H131/1000))/($U$3*$U$4))</f>
        <v>6.8867110448568873E-4</v>
      </c>
      <c r="J131" s="27">
        <f t="shared" si="5"/>
        <v>1.7165266194105725E-5</v>
      </c>
      <c r="K131" s="18">
        <f>'partitionning coefficient'!U131</f>
        <v>1.7172529206399027E-5</v>
      </c>
      <c r="L131" s="93"/>
      <c r="M131" s="93"/>
      <c r="O131" s="98"/>
    </row>
    <row r="132" spans="1:15" ht="17" thickBot="1" x14ac:dyDescent="0.25">
      <c r="A132" s="55" t="s">
        <v>62</v>
      </c>
      <c r="B132" s="20">
        <v>313</v>
      </c>
      <c r="C132" s="21">
        <v>27990.439714285716</v>
      </c>
      <c r="D132" s="73">
        <v>46045.245433242504</v>
      </c>
      <c r="E132" s="30">
        <v>1.3599999999999994</v>
      </c>
      <c r="F132" s="43">
        <v>0.54895104895104918</v>
      </c>
      <c r="G132" s="25">
        <f t="shared" si="4"/>
        <v>2.4774522292993608</v>
      </c>
      <c r="H132" s="25">
        <v>15.652547770700641</v>
      </c>
      <c r="I132" s="26">
        <f>($U$2*((H132/1000))/($U$3*$U$4))</f>
        <v>6.8867110448568873E-4</v>
      </c>
      <c r="J132" s="27">
        <f t="shared" si="5"/>
        <v>1.9276207033077232E-5</v>
      </c>
      <c r="K132" s="18">
        <f>'partitionning coefficient'!U132</f>
        <v>1.9284363232175244E-5</v>
      </c>
      <c r="L132" s="93"/>
      <c r="M132" s="93"/>
      <c r="O132" s="98"/>
    </row>
    <row r="133" spans="1:15" ht="17" thickBot="1" x14ac:dyDescent="0.25">
      <c r="A133" s="56" t="s">
        <v>62</v>
      </c>
      <c r="B133" s="57">
        <v>334</v>
      </c>
      <c r="C133" s="58">
        <v>32020.572857142855</v>
      </c>
      <c r="D133" s="80">
        <v>46846.922164577649</v>
      </c>
      <c r="E133" s="60">
        <v>1.3599999999999994</v>
      </c>
      <c r="F133" s="61">
        <v>0.54895104895104918</v>
      </c>
      <c r="G133" s="62">
        <f t="shared" si="4"/>
        <v>2.4774522292993608</v>
      </c>
      <c r="H133" s="62">
        <v>15.652547770700641</v>
      </c>
      <c r="I133" s="63">
        <f>($U$2*((H133/1000))/($U$3*$U$4))</f>
        <v>6.8867110448568873E-4</v>
      </c>
      <c r="J133" s="64">
        <f t="shared" si="5"/>
        <v>2.2051643275793038E-5</v>
      </c>
      <c r="K133" s="18">
        <f>'partitionning coefficient'!U133</f>
        <v>2.2060973824727643E-5</v>
      </c>
      <c r="L133" s="93"/>
      <c r="M133" s="93"/>
      <c r="O133" s="98"/>
    </row>
    <row r="134" spans="1:15" ht="17" thickBot="1" x14ac:dyDescent="0.25">
      <c r="A134" s="9" t="s">
        <v>63</v>
      </c>
      <c r="B134" s="10">
        <v>294</v>
      </c>
      <c r="C134" s="11">
        <v>20432.391428571427</v>
      </c>
      <c r="D134" s="71">
        <v>23230.270299727523</v>
      </c>
      <c r="E134" s="81">
        <v>2.7399999999999984</v>
      </c>
      <c r="F134" s="15">
        <v>0.68671679197994973</v>
      </c>
      <c r="G134" s="15">
        <f t="shared" si="4"/>
        <v>3.9899999999999984</v>
      </c>
      <c r="H134" s="15">
        <v>14.140000000000004</v>
      </c>
      <c r="I134" s="16">
        <f>($U$2*((H134/1000))/($U$3*$U$4))</f>
        <v>6.2212296426626755E-4</v>
      </c>
      <c r="J134" s="17">
        <f t="shared" si="5"/>
        <v>1.2711459922591533E-5</v>
      </c>
      <c r="K134" s="18">
        <f>'partitionning coefficient'!U134</f>
        <v>1.2717413764483302E-5</v>
      </c>
      <c r="L134" s="90" t="str">
        <f>A134</f>
        <v>10B-C(i)</v>
      </c>
      <c r="M134" s="94">
        <f>(SLOPE(K134:K136,B134:B136)/G134)*1000000000</f>
        <v>11.815019596930563</v>
      </c>
      <c r="O134" s="97"/>
    </row>
    <row r="135" spans="1:15" ht="17" thickBot="1" x14ac:dyDescent="0.25">
      <c r="A135" s="19" t="s">
        <v>63</v>
      </c>
      <c r="B135" s="20">
        <v>313</v>
      </c>
      <c r="C135" s="21">
        <v>21398.661</v>
      </c>
      <c r="D135" s="72">
        <v>23729.056028337876</v>
      </c>
      <c r="E135" s="82">
        <v>2.7399999999999984</v>
      </c>
      <c r="F135" s="25">
        <v>0.68671679197994973</v>
      </c>
      <c r="G135" s="25">
        <f t="shared" si="4"/>
        <v>3.9899999999999984</v>
      </c>
      <c r="H135" s="25">
        <v>14.140000000000004</v>
      </c>
      <c r="I135" s="26">
        <f>($U$2*((H135/1000))/($U$3*$U$4))</f>
        <v>6.2212296426626755E-4</v>
      </c>
      <c r="J135" s="27">
        <f t="shared" si="5"/>
        <v>1.3312598412648973E-5</v>
      </c>
      <c r="K135" s="18">
        <f>'partitionning coefficient'!U135</f>
        <v>1.3318833818070552E-5</v>
      </c>
      <c r="L135" s="90" t="str">
        <f>A137</f>
        <v>10B-C (ii)</v>
      </c>
      <c r="M135" s="94">
        <f>(SLOPE(K137:K139,B137:B139)/G137)*1000000000</f>
        <v>10.777113611273009</v>
      </c>
      <c r="O135" s="97"/>
    </row>
    <row r="136" spans="1:15" ht="17" thickBot="1" x14ac:dyDescent="0.25">
      <c r="A136" s="19" t="s">
        <v>63</v>
      </c>
      <c r="B136" s="20">
        <v>334</v>
      </c>
      <c r="C136" s="21">
        <v>23446.506857142856</v>
      </c>
      <c r="D136" s="72">
        <v>24262.640681198915</v>
      </c>
      <c r="E136" s="82">
        <v>2.7399999999999984</v>
      </c>
      <c r="F136" s="25">
        <v>0.68671679197994973</v>
      </c>
      <c r="G136" s="25">
        <f t="shared" si="4"/>
        <v>3.9899999999999984</v>
      </c>
      <c r="H136" s="25">
        <v>14.140000000000004</v>
      </c>
      <c r="I136" s="26">
        <f>($U$2*((H136/1000))/($U$3*$U$4))</f>
        <v>6.2212296426626755E-4</v>
      </c>
      <c r="J136" s="27">
        <f t="shared" si="5"/>
        <v>1.4586610347655082E-5</v>
      </c>
      <c r="K136" s="18">
        <f>'partitionning coefficient'!U136</f>
        <v>1.459344247962699E-5</v>
      </c>
      <c r="L136" s="90" t="str">
        <f>A140</f>
        <v>10B-C (iii)</v>
      </c>
      <c r="M136" s="94">
        <f>(SLOPE(K140:K142,B140:B142)/G140)*1000000000</f>
        <v>8.4218859928464553</v>
      </c>
      <c r="O136" s="97"/>
    </row>
    <row r="137" spans="1:15" ht="17" thickBot="1" x14ac:dyDescent="0.25">
      <c r="A137" s="19" t="s">
        <v>64</v>
      </c>
      <c r="B137" s="20">
        <v>297</v>
      </c>
      <c r="C137" s="21">
        <v>11590.661044285716</v>
      </c>
      <c r="D137" s="73">
        <v>14759.779919346051</v>
      </c>
      <c r="E137" s="83">
        <v>1.9800000000000004</v>
      </c>
      <c r="F137" s="25">
        <v>0.68671679197994973</v>
      </c>
      <c r="G137" s="25">
        <f t="shared" si="4"/>
        <v>2.8832846715328482</v>
      </c>
      <c r="H137" s="25">
        <v>15.246715328467154</v>
      </c>
      <c r="I137" s="26">
        <f>($U$2*((H137/1000))/($U$3*$U$4))</f>
        <v>6.7081553999080083E-4</v>
      </c>
      <c r="J137" s="27">
        <f t="shared" si="5"/>
        <v>7.7751955472728621E-6</v>
      </c>
      <c r="K137" s="18">
        <f>'partitionning coefficient'!U137</f>
        <v>7.7785729768566677E-6</v>
      </c>
      <c r="L137" s="93"/>
      <c r="M137" s="93"/>
      <c r="O137" s="98"/>
    </row>
    <row r="138" spans="1:15" ht="17" thickBot="1" x14ac:dyDescent="0.25">
      <c r="A138" s="19" t="s">
        <v>64</v>
      </c>
      <c r="B138" s="20">
        <v>313</v>
      </c>
      <c r="C138" s="21">
        <v>12398.081425714287</v>
      </c>
      <c r="D138" s="73">
        <v>15218.68018855586</v>
      </c>
      <c r="E138" s="83">
        <v>1.9800000000000004</v>
      </c>
      <c r="F138" s="25">
        <v>0.68671679197994973</v>
      </c>
      <c r="G138" s="25">
        <f t="shared" si="4"/>
        <v>2.8832846715328482</v>
      </c>
      <c r="H138" s="25">
        <v>15.246715328467154</v>
      </c>
      <c r="I138" s="26">
        <f>($U$2*((H138/1000))/($U$3*$U$4))</f>
        <v>6.7081553999080083E-4</v>
      </c>
      <c r="J138" s="27">
        <f t="shared" si="5"/>
        <v>8.3168256864404469E-6</v>
      </c>
      <c r="K138" s="18">
        <f>'partitionning coefficient'!U138</f>
        <v>8.3204383921204467E-6</v>
      </c>
      <c r="L138" s="93"/>
      <c r="M138" s="93"/>
      <c r="O138" s="98"/>
    </row>
    <row r="139" spans="1:15" ht="17" thickBot="1" x14ac:dyDescent="0.25">
      <c r="A139" s="19" t="s">
        <v>64</v>
      </c>
      <c r="B139" s="20">
        <v>334</v>
      </c>
      <c r="C139" s="21">
        <v>13309.569758571433</v>
      </c>
      <c r="D139" s="73">
        <v>15437.677791825614</v>
      </c>
      <c r="E139" s="83">
        <v>1.9800000000000004</v>
      </c>
      <c r="F139" s="25">
        <v>0.68671679197994973</v>
      </c>
      <c r="G139" s="25">
        <f t="shared" si="4"/>
        <v>2.8832846715328482</v>
      </c>
      <c r="H139" s="25">
        <v>15.246715328467154</v>
      </c>
      <c r="I139" s="26">
        <f>($U$2*((H139/1000))/($U$3*$U$4))</f>
        <v>6.7081553999080083E-4</v>
      </c>
      <c r="J139" s="27">
        <f t="shared" si="5"/>
        <v>8.9282662246413276E-6</v>
      </c>
      <c r="K139" s="18">
        <f>'partitionning coefficient'!U139</f>
        <v>8.9321445310190721E-6</v>
      </c>
      <c r="L139" s="93"/>
      <c r="M139" s="93"/>
      <c r="O139" s="98"/>
    </row>
    <row r="140" spans="1:15" ht="17" thickBot="1" x14ac:dyDescent="0.25">
      <c r="A140" s="19" t="s">
        <v>65</v>
      </c>
      <c r="B140" s="20">
        <v>297</v>
      </c>
      <c r="C140" s="21">
        <v>17196.888857142858</v>
      </c>
      <c r="D140" s="73">
        <v>20372.09202833788</v>
      </c>
      <c r="E140" s="84">
        <v>3.2300000000000004</v>
      </c>
      <c r="F140" s="25">
        <v>0.68671679197994973</v>
      </c>
      <c r="G140" s="25">
        <f t="shared" si="4"/>
        <v>4.7035401459854027</v>
      </c>
      <c r="H140" s="25">
        <v>13.426459854014599</v>
      </c>
      <c r="I140" s="26">
        <f>($U$2*((H140/1000))/($U$3*$U$4))</f>
        <v>5.9072906675966042E-4</v>
      </c>
      <c r="J140" s="27">
        <f t="shared" si="5"/>
        <v>1.0158702105749604E-5</v>
      </c>
      <c r="K140" s="18">
        <f>'partitionning coefficient'!U140</f>
        <v>1.0163713147048595E-5</v>
      </c>
      <c r="L140" s="93"/>
      <c r="M140" s="93"/>
      <c r="O140" s="98"/>
    </row>
    <row r="141" spans="1:15" ht="17" thickBot="1" x14ac:dyDescent="0.25">
      <c r="A141" s="19" t="s">
        <v>65</v>
      </c>
      <c r="B141" s="20">
        <v>313</v>
      </c>
      <c r="C141" s="21">
        <v>18502.926428571431</v>
      </c>
      <c r="D141" s="73">
        <v>21433.544720435966</v>
      </c>
      <c r="E141" s="84">
        <v>3.2300000000000004</v>
      </c>
      <c r="F141" s="25">
        <v>0.68671679197994973</v>
      </c>
      <c r="G141" s="25">
        <f t="shared" si="4"/>
        <v>4.7035401459854027</v>
      </c>
      <c r="H141" s="25">
        <v>13.426459854014599</v>
      </c>
      <c r="I141" s="26">
        <f>($U$2*((H141/1000))/($U$3*$U$4))</f>
        <v>5.9072906675966042E-4</v>
      </c>
      <c r="J141" s="27">
        <f t="shared" si="5"/>
        <v>1.0930216461472657E-5</v>
      </c>
      <c r="K141" s="18">
        <f>'partitionning coefficient'!U141</f>
        <v>1.0935608072086415E-5</v>
      </c>
      <c r="L141" s="93"/>
      <c r="M141" s="93"/>
      <c r="O141" s="98"/>
    </row>
    <row r="142" spans="1:15" ht="17" thickBot="1" x14ac:dyDescent="0.25">
      <c r="A142" s="31" t="s">
        <v>65</v>
      </c>
      <c r="B142" s="32">
        <v>334</v>
      </c>
      <c r="C142" s="33">
        <v>19696.926857142858</v>
      </c>
      <c r="D142" s="74">
        <v>21719.508532970027</v>
      </c>
      <c r="E142" s="85">
        <v>3.2300000000000004</v>
      </c>
      <c r="F142" s="37">
        <v>0.68671679197994973</v>
      </c>
      <c r="G142" s="37">
        <f t="shared" si="4"/>
        <v>4.7035401459854027</v>
      </c>
      <c r="H142" s="37">
        <v>13.426459854014599</v>
      </c>
      <c r="I142" s="38">
        <f>($U$2*((H142/1000))/($U$3*$U$4))</f>
        <v>5.9072906675966042E-4</v>
      </c>
      <c r="J142" s="39">
        <f t="shared" si="5"/>
        <v>1.1635547220353291E-5</v>
      </c>
      <c r="K142" s="18">
        <f>'partitionning coefficient'!U142</f>
        <v>1.1641286753519104E-5</v>
      </c>
      <c r="L142" s="93"/>
      <c r="M142" s="93"/>
      <c r="O142" s="98"/>
    </row>
    <row r="143" spans="1:15" ht="17" thickBot="1" x14ac:dyDescent="0.25">
      <c r="A143" s="86" t="s">
        <v>66</v>
      </c>
      <c r="B143" s="49">
        <v>297</v>
      </c>
      <c r="C143" s="50">
        <v>26134.584428571434</v>
      </c>
      <c r="D143" s="87">
        <v>28046.611961852865</v>
      </c>
      <c r="E143" s="88">
        <v>2.9299999999999997</v>
      </c>
      <c r="F143" s="24">
        <v>0.65885416666666763</v>
      </c>
      <c r="G143" s="52">
        <f t="shared" si="4"/>
        <v>4.4471146245059217</v>
      </c>
      <c r="H143" s="52">
        <v>13.682885375494081</v>
      </c>
      <c r="I143" s="53">
        <f>($U$2*((H143/1000))/($U$3*$U$4))</f>
        <v>6.0201111807057551E-4</v>
      </c>
      <c r="J143" s="54">
        <f t="shared" si="5"/>
        <v>1.5733310392154142E-5</v>
      </c>
      <c r="K143" s="18">
        <f>'partitionning coefficient'!U143</f>
        <v>1.5740925809279383E-5</v>
      </c>
      <c r="L143" s="90" t="str">
        <f>A143</f>
        <v>10C-A (i)</v>
      </c>
      <c r="M143" s="94">
        <f>(SLOPE(K143:K145,B143:B145)/G143)*1000000000</f>
        <v>11.807243644892873</v>
      </c>
      <c r="O143" s="97"/>
    </row>
    <row r="144" spans="1:15" ht="17" thickBot="1" x14ac:dyDescent="0.25">
      <c r="A144" s="19" t="s">
        <v>66</v>
      </c>
      <c r="B144" s="20">
        <f>297+16</f>
        <v>313</v>
      </c>
      <c r="C144" s="21">
        <v>28782.154285714285</v>
      </c>
      <c r="D144" s="72">
        <v>30153.203019073568</v>
      </c>
      <c r="E144" s="23">
        <v>2.9299999999999997</v>
      </c>
      <c r="F144" s="24">
        <v>0.65885416666666763</v>
      </c>
      <c r="G144" s="25">
        <f t="shared" si="4"/>
        <v>4.4471146245059217</v>
      </c>
      <c r="H144" s="25">
        <v>13.682885375494081</v>
      </c>
      <c r="I144" s="26">
        <f>($U$2*((H144/1000))/($U$3*$U$4))</f>
        <v>6.0201111807057551E-4</v>
      </c>
      <c r="J144" s="27">
        <f t="shared" si="5"/>
        <v>1.7327176882022662E-5</v>
      </c>
      <c r="K144" s="18">
        <f>'partitionning coefficient'!U144</f>
        <v>1.7335563780664493E-5</v>
      </c>
      <c r="L144" s="90" t="str">
        <f>A146</f>
        <v>10C-A (ii)</v>
      </c>
      <c r="M144" s="94">
        <f>(SLOPE(K146:K148,B146:B148)/G146)*1000000000</f>
        <v>20.643887961948572</v>
      </c>
      <c r="O144" s="97"/>
    </row>
    <row r="145" spans="1:15" ht="17" thickBot="1" x14ac:dyDescent="0.25">
      <c r="A145" s="19" t="s">
        <v>66</v>
      </c>
      <c r="B145" s="20">
        <v>336</v>
      </c>
      <c r="C145" s="21">
        <v>29676.002142857142</v>
      </c>
      <c r="D145" s="72">
        <v>29320.333386376024</v>
      </c>
      <c r="E145" s="23">
        <v>2.9299999999999997</v>
      </c>
      <c r="F145" s="24">
        <v>0.65885416666666763</v>
      </c>
      <c r="G145" s="25">
        <f t="shared" si="4"/>
        <v>4.4471146245059217</v>
      </c>
      <c r="H145" s="25">
        <v>13.682885375494081</v>
      </c>
      <c r="I145" s="26">
        <f>($U$2*((H145/1000))/($U$3*$U$4))</f>
        <v>6.0201111807057551E-4</v>
      </c>
      <c r="J145" s="27">
        <f t="shared" si="5"/>
        <v>1.7865283229886223E-5</v>
      </c>
      <c r="K145" s="18">
        <f>'partitionning coefficient'!U145</f>
        <v>1.7873930588926694E-5</v>
      </c>
      <c r="L145" s="90" t="str">
        <f>A149</f>
        <v>10C-A (iii)</v>
      </c>
      <c r="M145" s="94">
        <f>(SLOPE(K149:K151,B149:B151)/G149)*1000000000</f>
        <v>11.614750621072972</v>
      </c>
      <c r="O145" s="97"/>
    </row>
    <row r="146" spans="1:15" ht="17" thickBot="1" x14ac:dyDescent="0.25">
      <c r="A146" s="19" t="s">
        <v>67</v>
      </c>
      <c r="B146" s="20">
        <v>298</v>
      </c>
      <c r="C146" s="21">
        <v>21831.449142857142</v>
      </c>
      <c r="D146" s="73">
        <v>23742.300300817438</v>
      </c>
      <c r="E146" s="29">
        <v>2.3000000000000007</v>
      </c>
      <c r="F146" s="43">
        <v>0.65885416666666763</v>
      </c>
      <c r="G146" s="25">
        <f t="shared" si="4"/>
        <v>3.4909090909090867</v>
      </c>
      <c r="H146" s="25">
        <v>14.639090909090916</v>
      </c>
      <c r="I146" s="26">
        <f>($U$2*((H146/1000))/($U$3*$U$4))</f>
        <v>6.4408165703868508E-4</v>
      </c>
      <c r="J146" s="27">
        <f t="shared" si="5"/>
        <v>1.4061235939487209E-5</v>
      </c>
      <c r="K146" s="18">
        <f>'partitionning coefficient'!U146</f>
        <v>1.406759745604875E-5</v>
      </c>
      <c r="L146" s="93"/>
      <c r="M146" s="93"/>
      <c r="O146" s="98"/>
    </row>
    <row r="147" spans="1:15" ht="17" thickBot="1" x14ac:dyDescent="0.25">
      <c r="A147" s="19" t="s">
        <v>67</v>
      </c>
      <c r="B147" s="20">
        <f>297+16</f>
        <v>313</v>
      </c>
      <c r="C147" s="21">
        <v>23444.601428571426</v>
      </c>
      <c r="D147" s="73">
        <v>24757.120299727525</v>
      </c>
      <c r="E147" s="30">
        <v>2.3000000000000007</v>
      </c>
      <c r="F147" s="43">
        <v>0.65885416666666763</v>
      </c>
      <c r="G147" s="25">
        <f t="shared" si="4"/>
        <v>3.4909090909090867</v>
      </c>
      <c r="H147" s="25">
        <v>14.639090909090916</v>
      </c>
      <c r="I147" s="26">
        <f>($U$2*((H147/1000))/($U$3*$U$4))</f>
        <v>6.4408165703868508E-4</v>
      </c>
      <c r="J147" s="27">
        <f t="shared" si="5"/>
        <v>1.5100237736725808E-5</v>
      </c>
      <c r="K147" s="18">
        <f>'partitionning coefficient'!U147</f>
        <v>1.5107069313470468E-5</v>
      </c>
      <c r="L147" s="93"/>
      <c r="M147" s="93"/>
      <c r="O147" s="98"/>
    </row>
    <row r="148" spans="1:15" ht="17" thickBot="1" x14ac:dyDescent="0.25">
      <c r="A148" s="19" t="s">
        <v>67</v>
      </c>
      <c r="B148" s="20">
        <v>336</v>
      </c>
      <c r="C148" s="21">
        <v>26072.875285714279</v>
      </c>
      <c r="D148" s="73">
        <v>24898.247548773848</v>
      </c>
      <c r="E148" s="30">
        <v>2.3000000000000007</v>
      </c>
      <c r="F148" s="43">
        <v>0.65885416666666763</v>
      </c>
      <c r="G148" s="25">
        <f t="shared" si="4"/>
        <v>3.4909090909090867</v>
      </c>
      <c r="H148" s="25">
        <v>14.639090909090916</v>
      </c>
      <c r="I148" s="26">
        <f>($U$2*((H148/1000))/($U$3*$U$4))</f>
        <v>6.4408165703868508E-4</v>
      </c>
      <c r="J148" s="27">
        <f t="shared" si="5"/>
        <v>1.679306071778583E-5</v>
      </c>
      <c r="K148" s="18">
        <f>'partitionning coefficient'!U148</f>
        <v>1.6800658153340921E-5</v>
      </c>
      <c r="L148" s="93"/>
      <c r="M148" s="93"/>
      <c r="O148" s="98"/>
    </row>
    <row r="149" spans="1:15" ht="17" thickBot="1" x14ac:dyDescent="0.25">
      <c r="A149" s="19" t="s">
        <v>68</v>
      </c>
      <c r="B149" s="20">
        <v>297</v>
      </c>
      <c r="C149" s="21">
        <v>14315.547857142858</v>
      </c>
      <c r="D149" s="73">
        <v>17138.362885013627</v>
      </c>
      <c r="E149" s="30">
        <v>2.5300000000000011</v>
      </c>
      <c r="F149" s="43">
        <v>0.65885416666666763</v>
      </c>
      <c r="G149" s="25">
        <f t="shared" si="4"/>
        <v>3.8399999999999963</v>
      </c>
      <c r="H149" s="25">
        <v>14.290000000000006</v>
      </c>
      <c r="I149" s="26">
        <f>($U$2*((H149/1000))/($U$3*$U$4))</f>
        <v>6.2872257138366083E-4</v>
      </c>
      <c r="J149" s="27">
        <f t="shared" si="5"/>
        <v>9.0005080595087129E-6</v>
      </c>
      <c r="K149" s="18">
        <f>'partitionning coefficient'!U149</f>
        <v>9.0046795001760195E-6</v>
      </c>
      <c r="L149" s="93"/>
      <c r="M149" s="93"/>
      <c r="O149" s="98"/>
    </row>
    <row r="150" spans="1:15" ht="17" thickBot="1" x14ac:dyDescent="0.25">
      <c r="A150" s="19" t="s">
        <v>68</v>
      </c>
      <c r="B150" s="20">
        <f>297+16</f>
        <v>313</v>
      </c>
      <c r="C150" s="21">
        <v>15346.937571428571</v>
      </c>
      <c r="D150" s="73">
        <v>17723.640369482291</v>
      </c>
      <c r="E150" s="30">
        <v>2.5300000000000011</v>
      </c>
      <c r="F150" s="43">
        <v>0.65885416666666763</v>
      </c>
      <c r="G150" s="25">
        <f t="shared" si="4"/>
        <v>3.8399999999999963</v>
      </c>
      <c r="H150" s="25">
        <v>14.290000000000006</v>
      </c>
      <c r="I150" s="26">
        <f>($U$2*((H150/1000))/($U$3*$U$4))</f>
        <v>6.2872257138366083E-4</v>
      </c>
      <c r="J150" s="27">
        <f t="shared" si="5"/>
        <v>9.6489660527730857E-6</v>
      </c>
      <c r="K150" s="18">
        <f>'partitionning coefficient'!U150</f>
        <v>9.6534380324795516E-6</v>
      </c>
      <c r="L150" s="93"/>
      <c r="M150" s="93"/>
      <c r="O150" s="98"/>
    </row>
    <row r="151" spans="1:15" ht="17" thickBot="1" x14ac:dyDescent="0.25">
      <c r="A151" s="31" t="s">
        <v>68</v>
      </c>
      <c r="B151" s="32">
        <v>336</v>
      </c>
      <c r="C151" s="33">
        <v>17069.227714285717</v>
      </c>
      <c r="D151" s="74">
        <v>18408.463366757493</v>
      </c>
      <c r="E151" s="35">
        <v>2.5300000000000011</v>
      </c>
      <c r="F151" s="44">
        <v>0.65885416666666763</v>
      </c>
      <c r="G151" s="37">
        <f t="shared" si="4"/>
        <v>3.8399999999999963</v>
      </c>
      <c r="H151" s="37">
        <v>14.290000000000006</v>
      </c>
      <c r="I151" s="38">
        <f>($U$2*((H151/1000))/($U$3*$U$4))</f>
        <v>6.2872257138366083E-4</v>
      </c>
      <c r="J151" s="39">
        <f t="shared" si="5"/>
        <v>1.0731808740058962E-5</v>
      </c>
      <c r="K151" s="18">
        <f>'partitionning coefficient'!U151</f>
        <v>1.0736782581881675E-5</v>
      </c>
      <c r="L151" s="93"/>
      <c r="M151" s="93"/>
      <c r="O151" s="98"/>
    </row>
    <row r="152" spans="1:15" ht="17" thickBot="1" x14ac:dyDescent="0.25">
      <c r="A152" s="9" t="s">
        <v>69</v>
      </c>
      <c r="B152" s="10">
        <v>297</v>
      </c>
      <c r="C152" s="11">
        <v>8189.4561428571433</v>
      </c>
      <c r="D152" s="71">
        <v>12110.840494822889</v>
      </c>
      <c r="E152" s="13">
        <v>2.2300000000000004</v>
      </c>
      <c r="F152" s="14">
        <v>0.66172106824925814</v>
      </c>
      <c r="G152" s="15">
        <f t="shared" si="4"/>
        <v>3.3700000000000006</v>
      </c>
      <c r="H152" s="15">
        <v>14.760000000000002</v>
      </c>
      <c r="I152" s="16">
        <f>($U$2*((H152/1000))/($U$3*$U$4))</f>
        <v>6.4940134035149284E-4</v>
      </c>
      <c r="J152" s="17">
        <f t="shared" si="5"/>
        <v>5.3182437959211957E-6</v>
      </c>
      <c r="K152" s="18">
        <f>'partitionning coefficient'!U152</f>
        <v>5.3206301405262607E-6</v>
      </c>
      <c r="L152" s="90" t="str">
        <f>A152</f>
        <v>10C-B (i)</v>
      </c>
      <c r="M152" s="94">
        <f>(SLOPE(K152:K154,B152:B154)/G152)*1000000000</f>
        <v>8.9807554037331148</v>
      </c>
      <c r="O152" s="97"/>
    </row>
    <row r="153" spans="1:15" ht="17" thickBot="1" x14ac:dyDescent="0.25">
      <c r="A153" s="19" t="s">
        <v>69</v>
      </c>
      <c r="B153" s="20">
        <f>297+16</f>
        <v>313</v>
      </c>
      <c r="C153" s="21">
        <v>9010.9530000000013</v>
      </c>
      <c r="D153" s="72">
        <v>12562.226877384197</v>
      </c>
      <c r="E153" s="23">
        <v>2.2300000000000004</v>
      </c>
      <c r="F153" s="24">
        <v>0.66172106824925814</v>
      </c>
      <c r="G153" s="25">
        <f t="shared" si="4"/>
        <v>3.3700000000000006</v>
      </c>
      <c r="H153" s="25">
        <v>14.760000000000002</v>
      </c>
      <c r="I153" s="26">
        <f>($U$2*((H153/1000))/($U$3*$U$4))</f>
        <v>6.4940134035149284E-4</v>
      </c>
      <c r="J153" s="27">
        <f t="shared" si="5"/>
        <v>5.8517249560443055E-6</v>
      </c>
      <c r="K153" s="18">
        <f>'partitionning coefficient'!U153</f>
        <v>5.8543506785224451E-6</v>
      </c>
      <c r="L153" s="90" t="str">
        <f>A155</f>
        <v>10C-B (ii)</v>
      </c>
      <c r="M153" s="94">
        <f>(SLOPE(K155:K157,B155:B157)/G155)*1000000000</f>
        <v>2.6623735747564203</v>
      </c>
      <c r="O153" s="97"/>
    </row>
    <row r="154" spans="1:15" ht="17" thickBot="1" x14ac:dyDescent="0.25">
      <c r="A154" s="19" t="s">
        <v>69</v>
      </c>
      <c r="B154" s="20">
        <v>336</v>
      </c>
      <c r="C154" s="21">
        <v>10014.821999999998</v>
      </c>
      <c r="D154" s="72">
        <v>13079.4122746594</v>
      </c>
      <c r="E154" s="23">
        <v>2.2300000000000004</v>
      </c>
      <c r="F154" s="24">
        <v>0.66172106824925814</v>
      </c>
      <c r="G154" s="25">
        <f t="shared" si="4"/>
        <v>3.3700000000000006</v>
      </c>
      <c r="H154" s="25">
        <v>14.760000000000002</v>
      </c>
      <c r="I154" s="26">
        <f>($U$2*((H154/1000))/($U$3*$U$4))</f>
        <v>6.4940134035149284E-4</v>
      </c>
      <c r="J154" s="27">
        <f t="shared" si="5"/>
        <v>6.5036388301816169E-6</v>
      </c>
      <c r="K154" s="18">
        <f>'partitionning coefficient'!U154</f>
        <v>6.5065570723741986E-6</v>
      </c>
      <c r="L154" s="90" t="str">
        <f>A158</f>
        <v>10C-B (iii)</v>
      </c>
      <c r="M154" s="94">
        <f>(SLOPE(K158:K160,B158:B160)/G158)*1000000000</f>
        <v>7.3778119748715651</v>
      </c>
      <c r="O154" s="97"/>
    </row>
    <row r="155" spans="1:15" ht="17" thickBot="1" x14ac:dyDescent="0.25">
      <c r="A155" s="19" t="s">
        <v>70</v>
      </c>
      <c r="B155" s="20">
        <v>297</v>
      </c>
      <c r="C155" s="21">
        <v>3348.5335714285716</v>
      </c>
      <c r="D155" s="73">
        <v>8907.3264261580371</v>
      </c>
      <c r="E155" s="29">
        <v>3.0599999999999987</v>
      </c>
      <c r="F155" s="24">
        <v>0.66172106824925814</v>
      </c>
      <c r="G155" s="25">
        <f t="shared" si="4"/>
        <v>4.6243049327354244</v>
      </c>
      <c r="H155" s="25">
        <v>13.505695067264579</v>
      </c>
      <c r="I155" s="26">
        <f>($U$2*((H155/1000))/($U$3*$U$4))</f>
        <v>5.9421520860841195E-4</v>
      </c>
      <c r="J155" s="27">
        <f t="shared" si="5"/>
        <v>1.9897495746786994E-6</v>
      </c>
      <c r="K155" s="18">
        <f>'partitionning coefficient'!U155</f>
        <v>1.9907253116365223E-6</v>
      </c>
      <c r="L155" s="93"/>
      <c r="M155" s="93"/>
      <c r="O155" s="98"/>
    </row>
    <row r="156" spans="1:15" ht="17" thickBot="1" x14ac:dyDescent="0.25">
      <c r="A156" s="19" t="s">
        <v>70</v>
      </c>
      <c r="B156" s="20">
        <f>297+16</f>
        <v>313</v>
      </c>
      <c r="C156" s="21">
        <v>3726.8575714285716</v>
      </c>
      <c r="D156" s="73">
        <v>9156.106427247958</v>
      </c>
      <c r="E156" s="29">
        <v>3.0599999999999987</v>
      </c>
      <c r="F156" s="24">
        <v>0.66172106824925814</v>
      </c>
      <c r="G156" s="25">
        <f t="shared" si="4"/>
        <v>4.6243049327354244</v>
      </c>
      <c r="H156" s="25">
        <v>13.505695067264579</v>
      </c>
      <c r="I156" s="26">
        <f>($U$2*((H156/1000))/($U$3*$U$4))</f>
        <v>5.9421520860841195E-4</v>
      </c>
      <c r="J156" s="27">
        <f t="shared" si="5"/>
        <v>2.2145554492602682E-6</v>
      </c>
      <c r="K156" s="18">
        <f>'partitionning coefficient'!U156</f>
        <v>2.2156414269252418E-6</v>
      </c>
      <c r="L156" s="93"/>
      <c r="M156" s="93"/>
      <c r="O156" s="98"/>
    </row>
    <row r="157" spans="1:15" ht="17" thickBot="1" x14ac:dyDescent="0.25">
      <c r="A157" s="19" t="s">
        <v>70</v>
      </c>
      <c r="B157" s="20">
        <v>336</v>
      </c>
      <c r="C157" s="21">
        <v>4161.4881428571425</v>
      </c>
      <c r="D157" s="73">
        <v>9549.7264348773842</v>
      </c>
      <c r="E157" s="29">
        <v>3.0599999999999987</v>
      </c>
      <c r="F157" s="24">
        <v>0.66172106824925814</v>
      </c>
      <c r="G157" s="25">
        <f t="shared" si="4"/>
        <v>4.6243049327354244</v>
      </c>
      <c r="H157" s="25">
        <v>13.505695067264579</v>
      </c>
      <c r="I157" s="26">
        <f>($U$2*((H157/1000))/($U$3*$U$4))</f>
        <v>5.9421520860841195E-4</v>
      </c>
      <c r="J157" s="27">
        <f t="shared" si="5"/>
        <v>2.4728195449292896E-6</v>
      </c>
      <c r="K157" s="18">
        <f>'partitionning coefficient'!U157</f>
        <v>2.4740321706037562E-6</v>
      </c>
      <c r="L157" s="93"/>
      <c r="M157" s="93"/>
      <c r="O157" s="98"/>
    </row>
    <row r="158" spans="1:15" ht="17" thickBot="1" x14ac:dyDescent="0.25">
      <c r="A158" s="19" t="s">
        <v>71</v>
      </c>
      <c r="B158" s="20">
        <v>297</v>
      </c>
      <c r="C158" s="21">
        <v>7398.9269999999988</v>
      </c>
      <c r="D158" s="73">
        <v>11451.511000544961</v>
      </c>
      <c r="E158" s="30">
        <v>2.3000000000000007</v>
      </c>
      <c r="F158" s="24">
        <v>0.66172106824925814</v>
      </c>
      <c r="G158" s="25">
        <f t="shared" si="4"/>
        <v>3.47578475336323</v>
      </c>
      <c r="H158" s="25">
        <v>14.654215246636772</v>
      </c>
      <c r="I158" s="26">
        <f>($U$2*((H158/1000))/($U$3*$U$4))</f>
        <v>6.4474708827677498E-4</v>
      </c>
      <c r="J158" s="27">
        <f t="shared" si="5"/>
        <v>4.7704366396224131E-6</v>
      </c>
      <c r="K158" s="18">
        <f>'partitionning coefficient'!U158</f>
        <v>4.7725926301084376E-6</v>
      </c>
      <c r="L158" s="93"/>
      <c r="M158" s="93"/>
      <c r="O158" s="98"/>
    </row>
    <row r="159" spans="1:15" ht="17" thickBot="1" x14ac:dyDescent="0.25">
      <c r="A159" s="19" t="s">
        <v>71</v>
      </c>
      <c r="B159" s="20">
        <f>297+16</f>
        <v>313</v>
      </c>
      <c r="C159" s="21">
        <v>8142.4298571428581</v>
      </c>
      <c r="D159" s="73">
        <v>11873.576354223433</v>
      </c>
      <c r="E159" s="30">
        <v>2.3000000000000007</v>
      </c>
      <c r="F159" s="24">
        <v>0.66172106824925814</v>
      </c>
      <c r="G159" s="25">
        <f t="shared" si="4"/>
        <v>3.47578475336323</v>
      </c>
      <c r="H159" s="25">
        <v>14.654215246636772</v>
      </c>
      <c r="I159" s="26">
        <f>($U$2*((H159/1000))/($U$3*$U$4))</f>
        <v>6.4474708827677498E-4</v>
      </c>
      <c r="J159" s="27">
        <f t="shared" si="5"/>
        <v>5.2498079418907348E-6</v>
      </c>
      <c r="K159" s="18">
        <f>'partitionning coefficient'!U159</f>
        <v>5.2521805833974184E-6</v>
      </c>
      <c r="L159" s="93"/>
      <c r="M159" s="93"/>
      <c r="O159" s="98"/>
    </row>
    <row r="160" spans="1:15" ht="17" thickBot="1" x14ac:dyDescent="0.25">
      <c r="A160" s="31" t="s">
        <v>71</v>
      </c>
      <c r="B160" s="32">
        <v>336</v>
      </c>
      <c r="C160" s="33">
        <v>8961.5108571428573</v>
      </c>
      <c r="D160" s="74">
        <v>12161.937678474116</v>
      </c>
      <c r="E160" s="35">
        <v>2.3000000000000007</v>
      </c>
      <c r="F160" s="36">
        <v>0.66172106824925814</v>
      </c>
      <c r="G160" s="37">
        <f t="shared" si="4"/>
        <v>3.47578475336323</v>
      </c>
      <c r="H160" s="37">
        <v>14.654215246636772</v>
      </c>
      <c r="I160" s="38">
        <f>($U$2*((H160/1000))/($U$3*$U$4))</f>
        <v>6.4474708827677498E-4</v>
      </c>
      <c r="J160" s="39">
        <f t="shared" si="5"/>
        <v>5.7779080317035636E-6</v>
      </c>
      <c r="K160" s="18">
        <f>'partitionning coefficient'!U160</f>
        <v>5.7805193471211113E-6</v>
      </c>
      <c r="L160" s="93"/>
      <c r="M160" s="93"/>
      <c r="O160" s="98"/>
    </row>
    <row r="161" spans="1:15" ht="17" thickBot="1" x14ac:dyDescent="0.25">
      <c r="A161" s="9" t="s">
        <v>72</v>
      </c>
      <c r="B161" s="10">
        <v>297</v>
      </c>
      <c r="C161" s="11">
        <v>621.14785714285711</v>
      </c>
      <c r="D161" s="89">
        <v>5192.1289569482287</v>
      </c>
      <c r="E161" s="41">
        <v>3.09</v>
      </c>
      <c r="F161" s="42">
        <v>0.60587326120556451</v>
      </c>
      <c r="G161" s="15">
        <f t="shared" si="4"/>
        <v>5.1000765306122418</v>
      </c>
      <c r="H161" s="15">
        <v>13.029923469387761</v>
      </c>
      <c r="I161" s="16">
        <f>($U$2*((H161/1000))/($U$3*$U$4))</f>
        <v>5.7328250445106939E-4</v>
      </c>
      <c r="J161" s="17">
        <f t="shared" si="5"/>
        <v>3.5609319917727216E-7</v>
      </c>
      <c r="K161" s="18">
        <f>'partitionning coefficient'!U161</f>
        <v>3.5627419689091558E-7</v>
      </c>
      <c r="L161" s="90" t="str">
        <f>A161</f>
        <v>10C-C (i)</v>
      </c>
      <c r="M161" s="124">
        <f>(SLOPE(K161:K163,B161:B163)/G161)*1000000000</f>
        <v>3.9620387156900413E-3</v>
      </c>
      <c r="O161" s="97"/>
    </row>
    <row r="162" spans="1:15" ht="17" thickBot="1" x14ac:dyDescent="0.25">
      <c r="A162" s="19" t="s">
        <v>72</v>
      </c>
      <c r="B162" s="20">
        <f>297+16</f>
        <v>313</v>
      </c>
      <c r="C162" s="21">
        <v>614.5984285714286</v>
      </c>
      <c r="D162" s="73">
        <v>5274.5085613079018</v>
      </c>
      <c r="E162" s="29">
        <v>3.09</v>
      </c>
      <c r="F162" s="43">
        <v>0.60587326120556451</v>
      </c>
      <c r="G162" s="25">
        <f t="shared" si="4"/>
        <v>5.1000765306122418</v>
      </c>
      <c r="H162" s="25">
        <v>13.029923469387761</v>
      </c>
      <c r="I162" s="26">
        <f>($U$2*((H162/1000))/($U$3*$U$4))</f>
        <v>5.7328250445106939E-4</v>
      </c>
      <c r="J162" s="27">
        <f t="shared" si="5"/>
        <v>3.5233852636312032E-7</v>
      </c>
      <c r="K162" s="18">
        <f>'partitionning coefficient'!U162</f>
        <v>3.5251761562359361E-7</v>
      </c>
      <c r="L162" s="90" t="str">
        <f>A164</f>
        <v>10C-C (ii)</v>
      </c>
      <c r="M162" s="124">
        <f>(SLOPE(K164:K166,B164:B166)/G164)*1000000000</f>
        <v>-3.8386072885806991E-2</v>
      </c>
      <c r="O162" s="97"/>
    </row>
    <row r="163" spans="1:15" ht="17" thickBot="1" x14ac:dyDescent="0.25">
      <c r="A163" s="19" t="s">
        <v>72</v>
      </c>
      <c r="B163" s="20">
        <v>336</v>
      </c>
      <c r="C163" s="21">
        <v>621.71871428571433</v>
      </c>
      <c r="D163" s="73">
        <v>5404.3322713896468</v>
      </c>
      <c r="E163" s="29">
        <v>3.09</v>
      </c>
      <c r="F163" s="43">
        <v>0.60587326120556451</v>
      </c>
      <c r="G163" s="25">
        <f t="shared" si="4"/>
        <v>5.1000765306122418</v>
      </c>
      <c r="H163" s="25">
        <v>13.029923469387761</v>
      </c>
      <c r="I163" s="26">
        <f>($U$2*((H163/1000))/($U$3*$U$4))</f>
        <v>5.7328250445106939E-4</v>
      </c>
      <c r="J163" s="27">
        <f t="shared" si="5"/>
        <v>3.5642046158981317E-7</v>
      </c>
      <c r="K163" s="18">
        <f>'partitionning coefficient'!U163</f>
        <v>3.5660162564684245E-7</v>
      </c>
      <c r="L163" s="90" t="str">
        <f>A167</f>
        <v>10C-C (iii)</v>
      </c>
      <c r="M163" s="94">
        <f>(SLOPE(K167:K169,B167:B169)/G167)*1000000000</f>
        <v>0.93855490783875961</v>
      </c>
      <c r="O163" s="97"/>
    </row>
    <row r="164" spans="1:15" ht="17" thickBot="1" x14ac:dyDescent="0.25">
      <c r="A164" s="19" t="s">
        <v>73</v>
      </c>
      <c r="B164" s="20">
        <v>297</v>
      </c>
      <c r="C164" s="21">
        <v>456.99685714285715</v>
      </c>
      <c r="D164" s="73">
        <v>5221.7518267029973</v>
      </c>
      <c r="E164" s="30">
        <v>3.41</v>
      </c>
      <c r="F164" s="43">
        <v>0.60587326120556451</v>
      </c>
      <c r="G164" s="25">
        <f t="shared" si="4"/>
        <v>5.6282397959183639</v>
      </c>
      <c r="H164" s="25">
        <v>12.501760204081638</v>
      </c>
      <c r="I164" s="26">
        <f>($U$2*((H164/1000))/($U$3*$U$4))</f>
        <v>5.5004470415200317E-4</v>
      </c>
      <c r="J164" s="27">
        <f t="shared" si="5"/>
        <v>2.5136870108553811E-7</v>
      </c>
      <c r="K164" s="18">
        <f>'partitionning coefficient'!U164</f>
        <v>2.5150186645886092E-7</v>
      </c>
      <c r="L164" s="93"/>
      <c r="M164" s="93"/>
      <c r="O164" s="98"/>
    </row>
    <row r="165" spans="1:15" ht="17" thickBot="1" x14ac:dyDescent="0.25">
      <c r="A165" s="19" t="s">
        <v>73</v>
      </c>
      <c r="B165" s="20">
        <f>297+16</f>
        <v>313</v>
      </c>
      <c r="C165" s="21">
        <v>449.48571428571427</v>
      </c>
      <c r="D165" s="73">
        <v>5257.6559705722075</v>
      </c>
      <c r="E165" s="30">
        <v>3.41</v>
      </c>
      <c r="F165" s="43">
        <v>0.60587326120556451</v>
      </c>
      <c r="G165" s="25">
        <f t="shared" si="4"/>
        <v>5.6282397959183639</v>
      </c>
      <c r="H165" s="25">
        <v>12.501760204081638</v>
      </c>
      <c r="I165" s="26">
        <f>($U$2*((H165/1000))/($U$3*$U$4))</f>
        <v>5.5004470415200317E-4</v>
      </c>
      <c r="J165" s="27">
        <f t="shared" si="5"/>
        <v>2.4723723673483752E-7</v>
      </c>
      <c r="K165" s="18">
        <f>'partitionning coefficient'!U165</f>
        <v>2.4736821341883561E-7</v>
      </c>
      <c r="L165" s="93"/>
      <c r="M165" s="93"/>
      <c r="O165" s="98"/>
    </row>
    <row r="166" spans="1:15" ht="17" thickBot="1" x14ac:dyDescent="0.25">
      <c r="A166" s="19" t="s">
        <v>73</v>
      </c>
      <c r="B166" s="20">
        <v>336</v>
      </c>
      <c r="C166" s="21">
        <v>441.54771428571422</v>
      </c>
      <c r="D166" s="73">
        <v>5265.0596795640331</v>
      </c>
      <c r="E166" s="30">
        <v>3.41</v>
      </c>
      <c r="F166" s="43">
        <v>0.60587326120556451</v>
      </c>
      <c r="G166" s="25">
        <f t="shared" si="4"/>
        <v>5.6282397959183639</v>
      </c>
      <c r="H166" s="25">
        <v>12.501760204081638</v>
      </c>
      <c r="I166" s="26">
        <f>($U$2*((H166/1000))/($U$3*$U$4))</f>
        <v>5.5004470415200317E-4</v>
      </c>
      <c r="J166" s="27">
        <f t="shared" si="5"/>
        <v>2.4287098187327891E-7</v>
      </c>
      <c r="K166" s="18">
        <f>'partitionning coefficient'!U166</f>
        <v>2.4299964548506017E-7</v>
      </c>
      <c r="L166" s="93"/>
      <c r="M166" s="93"/>
      <c r="O166" s="98"/>
    </row>
    <row r="167" spans="1:15" ht="17" thickBot="1" x14ac:dyDescent="0.25">
      <c r="A167" s="19" t="s">
        <v>74</v>
      </c>
      <c r="B167" s="20">
        <v>297</v>
      </c>
      <c r="C167" s="21">
        <v>7.5342857142857147</v>
      </c>
      <c r="D167" s="73">
        <v>5226.8842692098096</v>
      </c>
      <c r="E167" s="30">
        <v>1</v>
      </c>
      <c r="F167" s="43">
        <v>0.60587326120556451</v>
      </c>
      <c r="G167" s="25">
        <f t="shared" si="4"/>
        <v>1.6505102040816317</v>
      </c>
      <c r="H167" s="25">
        <v>16.479489795918372</v>
      </c>
      <c r="I167" s="26">
        <f>($U$2*((H167/1000))/($U$3*$U$4))</f>
        <v>7.2505438765434551E-4</v>
      </c>
      <c r="J167" s="27">
        <f t="shared" si="5"/>
        <v>5.4627669149843123E-9</v>
      </c>
      <c r="K167" s="18">
        <f>'partitionning coefficient'!U167</f>
        <v>5.4649623479597955E-9</v>
      </c>
      <c r="L167" s="93"/>
      <c r="M167" s="93"/>
      <c r="O167" s="98"/>
    </row>
    <row r="168" spans="1:15" ht="17" thickBot="1" x14ac:dyDescent="0.25">
      <c r="A168" s="19" t="s">
        <v>74</v>
      </c>
      <c r="B168" s="20">
        <f>297+16</f>
        <v>313</v>
      </c>
      <c r="C168" s="21">
        <v>97.507285714285715</v>
      </c>
      <c r="D168" s="73">
        <v>5383.5591923705724</v>
      </c>
      <c r="E168" s="30">
        <v>1</v>
      </c>
      <c r="F168" s="43">
        <v>0.60587326120556451</v>
      </c>
      <c r="G168" s="25">
        <f t="shared" si="4"/>
        <v>1.6505102040816317</v>
      </c>
      <c r="H168" s="25">
        <v>16.479489795918372</v>
      </c>
      <c r="I168" s="26">
        <f>($U$2*((H168/1000))/($U$3*$U$4))</f>
        <v>7.2505438765434551E-4</v>
      </c>
      <c r="J168" s="27">
        <f t="shared" si="5"/>
        <v>7.0698085335408735E-8</v>
      </c>
      <c r="K168" s="18">
        <f>'partitionning coefficient'!U168</f>
        <v>7.0726498209372503E-8</v>
      </c>
      <c r="L168" s="93"/>
      <c r="M168" s="93"/>
      <c r="O168" s="98"/>
    </row>
    <row r="169" spans="1:15" ht="17" thickBot="1" x14ac:dyDescent="0.25">
      <c r="A169" s="31" t="s">
        <v>74</v>
      </c>
      <c r="B169" s="32">
        <v>336</v>
      </c>
      <c r="C169" s="33">
        <v>97.125428571428586</v>
      </c>
      <c r="D169" s="74">
        <v>5273.8210986376016</v>
      </c>
      <c r="E169" s="35">
        <v>1</v>
      </c>
      <c r="F169" s="44">
        <v>0.60587326120556451</v>
      </c>
      <c r="G169" s="37">
        <f t="shared" si="4"/>
        <v>1.6505102040816317</v>
      </c>
      <c r="H169" s="37">
        <v>16.479489795918372</v>
      </c>
      <c r="I169" s="38">
        <f>($U$2*((H169/1000))/($U$3*$U$4))</f>
        <v>7.2505438765434551E-4</v>
      </c>
      <c r="J169" s="39">
        <f t="shared" si="5"/>
        <v>7.0421218138523029E-8</v>
      </c>
      <c r="K169" s="18">
        <f>'partitionning coefficient'!U169</f>
        <v>7.0449519742248964E-8</v>
      </c>
      <c r="L169" s="93"/>
      <c r="M169" s="93"/>
      <c r="O169" s="98"/>
    </row>
    <row r="170" spans="1:15" ht="17" thickBot="1" x14ac:dyDescent="0.25">
      <c r="A170" s="9" t="s">
        <v>75</v>
      </c>
      <c r="B170" s="10">
        <v>297</v>
      </c>
      <c r="C170" s="11">
        <v>528.6715714285715</v>
      </c>
      <c r="D170" s="89">
        <v>15777.447322070846</v>
      </c>
      <c r="E170" s="41">
        <v>2.6000000000000014</v>
      </c>
      <c r="F170" s="42">
        <v>0.82802547770700663</v>
      </c>
      <c r="G170" s="15">
        <f t="shared" si="4"/>
        <v>3.1400000000000006</v>
      </c>
      <c r="H170" s="15">
        <v>14.990000000000002</v>
      </c>
      <c r="I170" s="16">
        <f>($U$2*((H170/1000))/($U$3*$U$4))</f>
        <v>6.5952073793149567E-4</v>
      </c>
      <c r="J170" s="17">
        <f t="shared" si="5"/>
        <v>3.486698649119749E-7</v>
      </c>
      <c r="K170" s="18">
        <f>'partitionning coefficient'!U170</f>
        <v>3.4882391574640425E-7</v>
      </c>
      <c r="L170" s="90" t="str">
        <f>A170</f>
        <v>10D-A (i)</v>
      </c>
      <c r="M170" s="94">
        <f>(SLOPE(K170:K172,B170:B172)/G170)*1000000000</f>
        <v>0.13847894217385584</v>
      </c>
      <c r="O170" s="97"/>
    </row>
    <row r="171" spans="1:15" ht="17" thickBot="1" x14ac:dyDescent="0.25">
      <c r="A171" s="19" t="s">
        <v>75</v>
      </c>
      <c r="B171" s="20">
        <v>313</v>
      </c>
      <c r="C171" s="21">
        <v>564.31414285714277</v>
      </c>
      <c r="D171" s="73">
        <v>16959.290910081745</v>
      </c>
      <c r="E171" s="29">
        <v>2.6000000000000014</v>
      </c>
      <c r="F171" s="43">
        <v>0.82802547770700663</v>
      </c>
      <c r="G171" s="25">
        <f t="shared" si="4"/>
        <v>3.1400000000000006</v>
      </c>
      <c r="H171" s="25">
        <v>14.990000000000002</v>
      </c>
      <c r="I171" s="26">
        <f>($U$2*((H171/1000))/($U$3*$U$4))</f>
        <v>6.5952073793149567E-4</v>
      </c>
      <c r="J171" s="27">
        <f t="shared" si="5"/>
        <v>3.7217687992232231E-7</v>
      </c>
      <c r="K171" s="18">
        <f>'partitionning coefficient'!U171</f>
        <v>3.7234131672824422E-7</v>
      </c>
      <c r="L171" s="90" t="str">
        <f>A173</f>
        <v>10D-A (ii)</v>
      </c>
      <c r="M171" s="94">
        <f>(SLOPE(K173:K175,B173:B175)/G173)*1000000000</f>
        <v>0.3930357128580298</v>
      </c>
      <c r="O171" s="97"/>
    </row>
    <row r="172" spans="1:15" ht="17" thickBot="1" x14ac:dyDescent="0.25">
      <c r="A172" s="19" t="s">
        <v>75</v>
      </c>
      <c r="B172" s="20">
        <v>336</v>
      </c>
      <c r="C172" s="21">
        <v>557.20671428571427</v>
      </c>
      <c r="D172" s="73">
        <v>16200.962200544958</v>
      </c>
      <c r="E172" s="29">
        <v>2.6000000000000014</v>
      </c>
      <c r="F172" s="43">
        <v>0.82802547770700663</v>
      </c>
      <c r="G172" s="25">
        <f t="shared" si="4"/>
        <v>3.1400000000000006</v>
      </c>
      <c r="H172" s="25">
        <v>14.990000000000002</v>
      </c>
      <c r="I172" s="26">
        <f>($U$2*((H172/1000))/($U$3*$U$4))</f>
        <v>6.5952073793149567E-4</v>
      </c>
      <c r="J172" s="27">
        <f t="shared" si="5"/>
        <v>3.6748938338609832E-7</v>
      </c>
      <c r="K172" s="18">
        <f>'partitionning coefficient'!U172</f>
        <v>3.6765174914193687E-7</v>
      </c>
      <c r="L172" s="90" t="str">
        <f>A176</f>
        <v>10D-A (iii)</v>
      </c>
      <c r="M172" s="94">
        <f>(SLOPE(K176:K178,B176:B178)/G176)*1000000000</f>
        <v>0.57829826825916941</v>
      </c>
      <c r="O172" s="97"/>
    </row>
    <row r="173" spans="1:15" ht="17" thickBot="1" x14ac:dyDescent="0.25">
      <c r="A173" s="19" t="s">
        <v>76</v>
      </c>
      <c r="B173" s="20">
        <v>297</v>
      </c>
      <c r="C173" s="21">
        <v>383.39871428571433</v>
      </c>
      <c r="D173" s="73">
        <v>11988.769389645777</v>
      </c>
      <c r="E173" s="30">
        <v>2.8200000000000003</v>
      </c>
      <c r="F173" s="43">
        <v>0.82802547770700663</v>
      </c>
      <c r="G173" s="25">
        <f t="shared" si="4"/>
        <v>3.4056923076923069</v>
      </c>
      <c r="H173" s="25">
        <v>14.724307692307695</v>
      </c>
      <c r="I173" s="26">
        <f>($U$2*((H173/1000))/($U$3*$U$4))</f>
        <v>6.478309722989439E-4</v>
      </c>
      <c r="J173" s="27">
        <f t="shared" si="5"/>
        <v>2.483775618538793E-7</v>
      </c>
      <c r="K173" s="18">
        <f>'partitionning coefficient'!U173</f>
        <v>2.484892812937865E-7</v>
      </c>
      <c r="L173" s="93"/>
      <c r="M173" s="93"/>
      <c r="O173" s="98"/>
    </row>
    <row r="174" spans="1:15" ht="17" thickBot="1" x14ac:dyDescent="0.25">
      <c r="A174" s="19" t="s">
        <v>76</v>
      </c>
      <c r="B174" s="20">
        <v>313</v>
      </c>
      <c r="C174" s="21">
        <v>425.05200000000002</v>
      </c>
      <c r="D174" s="73">
        <v>12261.790770572206</v>
      </c>
      <c r="E174" s="30">
        <v>2.8200000000000003</v>
      </c>
      <c r="F174" s="43">
        <v>0.82802547770700663</v>
      </c>
      <c r="G174" s="25">
        <f t="shared" si="4"/>
        <v>3.4056923076923069</v>
      </c>
      <c r="H174" s="25">
        <v>14.724307692307695</v>
      </c>
      <c r="I174" s="26">
        <f>($U$2*((H174/1000))/($U$3*$U$4))</f>
        <v>6.478309722989439E-4</v>
      </c>
      <c r="J174" s="27">
        <f t="shared" si="5"/>
        <v>2.7536185043761066E-7</v>
      </c>
      <c r="K174" s="18">
        <f>'partitionning coefficient'!U174</f>
        <v>2.7548570732497635E-7</v>
      </c>
      <c r="L174" s="93"/>
      <c r="M174" s="93"/>
      <c r="O174" s="98"/>
    </row>
    <row r="175" spans="1:15" ht="17" thickBot="1" x14ac:dyDescent="0.25">
      <c r="A175" s="19" t="s">
        <v>76</v>
      </c>
      <c r="B175" s="20">
        <v>336</v>
      </c>
      <c r="C175" s="21">
        <v>464.91685714285705</v>
      </c>
      <c r="D175" s="73">
        <v>11843.881180381471</v>
      </c>
      <c r="E175" s="30">
        <v>2.8200000000000003</v>
      </c>
      <c r="F175" s="43">
        <v>0.82802547770700663</v>
      </c>
      <c r="G175" s="25">
        <f t="shared" si="4"/>
        <v>3.4056923076923069</v>
      </c>
      <c r="H175" s="25">
        <v>14.724307692307695</v>
      </c>
      <c r="I175" s="26">
        <f>($U$2*((H175/1000))/($U$3*$U$4))</f>
        <v>6.478309722989439E-4</v>
      </c>
      <c r="J175" s="27">
        <f t="shared" si="5"/>
        <v>3.0118753960102629E-7</v>
      </c>
      <c r="K175" s="18">
        <f>'partitionning coefficient'!U175</f>
        <v>3.0132301280150421E-7</v>
      </c>
      <c r="L175" s="93"/>
      <c r="M175" s="93"/>
      <c r="O175" s="98"/>
    </row>
    <row r="176" spans="1:15" ht="17" thickBot="1" x14ac:dyDescent="0.25">
      <c r="A176" s="19" t="s">
        <v>77</v>
      </c>
      <c r="B176" s="20">
        <v>298</v>
      </c>
      <c r="C176" s="21">
        <v>390.76842857142856</v>
      </c>
      <c r="D176" s="73">
        <v>11207.795728610354</v>
      </c>
      <c r="E176" s="30">
        <v>2.1000000000000014</v>
      </c>
      <c r="F176" s="43">
        <v>0.82802547770700663</v>
      </c>
      <c r="G176" s="25">
        <f t="shared" si="4"/>
        <v>2.5361538461538471</v>
      </c>
      <c r="H176" s="25">
        <v>15.593846153846155</v>
      </c>
      <c r="I176" s="26">
        <f>($U$2*((H176/1000))/($U$3*$U$4))</f>
        <v>6.8608838709638637E-4</v>
      </c>
      <c r="J176" s="27">
        <f t="shared" si="5"/>
        <v>2.6810168088676089E-7</v>
      </c>
      <c r="K176" s="18">
        <f>'partitionning coefficient'!U176</f>
        <v>2.6821554780479358E-7</v>
      </c>
      <c r="L176" s="93"/>
      <c r="M176" s="93"/>
      <c r="O176" s="98"/>
    </row>
    <row r="177" spans="1:15" ht="17" thickBot="1" x14ac:dyDescent="0.25">
      <c r="A177" s="19" t="s">
        <v>77</v>
      </c>
      <c r="B177" s="20">
        <v>313</v>
      </c>
      <c r="C177" s="21">
        <v>429.84771428571435</v>
      </c>
      <c r="D177" s="73">
        <v>11480.298356403267</v>
      </c>
      <c r="E177" s="30">
        <v>2.1000000000000014</v>
      </c>
      <c r="F177" s="43">
        <v>0.82802547770700663</v>
      </c>
      <c r="G177" s="25">
        <f t="shared" si="4"/>
        <v>2.5361538461538471</v>
      </c>
      <c r="H177" s="25">
        <v>15.593846153846155</v>
      </c>
      <c r="I177" s="26">
        <f>($U$2*((H177/1000))/($U$3*$U$4))</f>
        <v>6.8608838709638637E-4</v>
      </c>
      <c r="J177" s="27">
        <f t="shared" si="5"/>
        <v>2.9491352499135408E-7</v>
      </c>
      <c r="K177" s="18">
        <f>'partitionning coefficient'!U177</f>
        <v>2.9503877931301985E-7</v>
      </c>
      <c r="L177" s="93"/>
      <c r="M177" s="93"/>
      <c r="O177" s="98"/>
    </row>
    <row r="178" spans="1:15" ht="17" thickBot="1" x14ac:dyDescent="0.25">
      <c r="A178" s="31" t="s">
        <v>77</v>
      </c>
      <c r="B178" s="32">
        <v>336</v>
      </c>
      <c r="C178" s="33">
        <v>472.88828571428581</v>
      </c>
      <c r="D178" s="74">
        <v>11411.327143324252</v>
      </c>
      <c r="E178" s="35">
        <v>2.1000000000000014</v>
      </c>
      <c r="F178" s="44">
        <v>0.82802547770700663</v>
      </c>
      <c r="G178" s="37">
        <f t="shared" si="4"/>
        <v>2.5361538461538471</v>
      </c>
      <c r="H178" s="37">
        <v>15.593846153846155</v>
      </c>
      <c r="I178" s="38">
        <f>($U$2*((H178/1000))/($U$3*$U$4))</f>
        <v>6.8608838709638637E-4</v>
      </c>
      <c r="J178" s="39">
        <f t="shared" si="5"/>
        <v>3.244431612224895E-7</v>
      </c>
      <c r="K178" s="18">
        <f>'partitionning coefficient'!U178</f>
        <v>3.2458095723601317E-7</v>
      </c>
      <c r="L178" s="93"/>
      <c r="M178" s="93"/>
      <c r="O178" s="98"/>
    </row>
    <row r="179" spans="1:15" ht="17" thickBot="1" x14ac:dyDescent="0.25">
      <c r="A179" s="9" t="s">
        <v>78</v>
      </c>
      <c r="B179" s="10">
        <v>297</v>
      </c>
      <c r="C179" s="11">
        <v>1548.0115714285714</v>
      </c>
      <c r="D179" s="89">
        <v>25280.013129155315</v>
      </c>
      <c r="E179" s="41">
        <v>4.7899999999999991</v>
      </c>
      <c r="F179" s="42">
        <v>0.89569160997732411</v>
      </c>
      <c r="G179" s="15">
        <f t="shared" si="4"/>
        <v>5.347822784810127</v>
      </c>
      <c r="H179" s="15">
        <v>12.782177215189876</v>
      </c>
      <c r="I179" s="16">
        <f>($U$2*((H179/1000))/($U$3*$U$4))</f>
        <v>5.6238231816765688E-4</v>
      </c>
      <c r="J179" s="17">
        <f t="shared" si="5"/>
        <v>8.705743360903574E-7</v>
      </c>
      <c r="K179" s="18">
        <f>'partitionning coefficient'!U179</f>
        <v>8.7102541476977356E-7</v>
      </c>
      <c r="L179" s="90" t="str">
        <f>A179</f>
        <v>10D-B (i)</v>
      </c>
      <c r="M179" s="94">
        <f>(SLOPE(K179:K181,B179:B181)/G179)*1000000000</f>
        <v>1.3239116140744065</v>
      </c>
      <c r="O179" s="97"/>
    </row>
    <row r="180" spans="1:15" ht="17" thickBot="1" x14ac:dyDescent="0.25">
      <c r="A180" s="19" t="s">
        <v>78</v>
      </c>
      <c r="B180" s="20">
        <v>313</v>
      </c>
      <c r="C180" s="21">
        <v>1756.1005714285716</v>
      </c>
      <c r="D180" s="73">
        <v>26724.645348228885</v>
      </c>
      <c r="E180" s="29">
        <v>4.7899999999999991</v>
      </c>
      <c r="F180" s="43">
        <v>0.89569160997732411</v>
      </c>
      <c r="G180" s="25">
        <f t="shared" si="4"/>
        <v>5.347822784810127</v>
      </c>
      <c r="H180" s="25">
        <v>12.782177215189876</v>
      </c>
      <c r="I180" s="26">
        <f>($U$2*((H180/1000))/($U$3*$U$4))</f>
        <v>5.6238231816765688E-4</v>
      </c>
      <c r="J180" s="27">
        <f t="shared" si="5"/>
        <v>9.8759991029554691E-7</v>
      </c>
      <c r="K180" s="18">
        <f>'partitionning coefficient'!U180</f>
        <v>9.8811162451093275E-7</v>
      </c>
      <c r="L180" s="90" t="str">
        <f>A182</f>
        <v>10D-B (ii)</v>
      </c>
      <c r="M180" s="94">
        <f>(SLOPE(K182:K184,B182:B184)/G182)*1000000000</f>
        <v>1.3674160744174306</v>
      </c>
      <c r="O180" s="97"/>
    </row>
    <row r="181" spans="1:15" ht="17" thickBot="1" x14ac:dyDescent="0.25">
      <c r="A181" s="19" t="s">
        <v>78</v>
      </c>
      <c r="B181" s="20">
        <v>336</v>
      </c>
      <c r="C181" s="21">
        <v>2039.506714285714</v>
      </c>
      <c r="D181" s="73">
        <v>26920.428748773844</v>
      </c>
      <c r="E181" s="29">
        <v>4.7899999999999991</v>
      </c>
      <c r="F181" s="43">
        <v>0.89569160997732411</v>
      </c>
      <c r="G181" s="25">
        <f t="shared" si="4"/>
        <v>5.347822784810127</v>
      </c>
      <c r="H181" s="25">
        <v>12.782177215189876</v>
      </c>
      <c r="I181" s="26">
        <f>($U$2*((H181/1000))/($U$3*$U$4))</f>
        <v>5.6238231816765688E-4</v>
      </c>
      <c r="J181" s="27">
        <f t="shared" si="5"/>
        <v>1.1469825138985008E-6</v>
      </c>
      <c r="K181" s="18">
        <f>'partitionning coefficient'!U181</f>
        <v>1.1475768104866659E-6</v>
      </c>
      <c r="L181" s="90" t="str">
        <f>A185</f>
        <v>10D-B (iii)</v>
      </c>
      <c r="M181" s="94">
        <f>(SLOPE(K185:K187,B185:B187)/G185)*1000000000</f>
        <v>0.94243146240344722</v>
      </c>
      <c r="O181" s="97"/>
    </row>
    <row r="182" spans="1:15" ht="17" thickBot="1" x14ac:dyDescent="0.25">
      <c r="A182" s="19" t="s">
        <v>79</v>
      </c>
      <c r="B182" s="20">
        <v>297</v>
      </c>
      <c r="C182" s="21">
        <v>1365.4028571428571</v>
      </c>
      <c r="D182" s="73">
        <v>15349.190213623981</v>
      </c>
      <c r="E182" s="30">
        <v>3.9499999999999993</v>
      </c>
      <c r="F182" s="43">
        <v>0.89569160997732411</v>
      </c>
      <c r="G182" s="25">
        <f t="shared" si="4"/>
        <v>4.41</v>
      </c>
      <c r="H182" s="25">
        <v>13.720000000000002</v>
      </c>
      <c r="I182" s="26">
        <f>($U$2*((H182/1000))/($U$3*$U$4))</f>
        <v>6.0364406433756649E-4</v>
      </c>
      <c r="J182" s="27">
        <f t="shared" si="5"/>
        <v>8.2421733014383991E-7</v>
      </c>
      <c r="K182" s="18">
        <f>'partitionning coefficient'!U182</f>
        <v>8.2461519804679273E-7</v>
      </c>
      <c r="L182" s="93"/>
      <c r="M182" s="93"/>
      <c r="O182" s="98"/>
    </row>
    <row r="183" spans="1:15" ht="17" thickBot="1" x14ac:dyDescent="0.25">
      <c r="A183" s="19" t="s">
        <v>79</v>
      </c>
      <c r="B183" s="20">
        <v>313</v>
      </c>
      <c r="C183" s="21">
        <v>1559.4197142857145</v>
      </c>
      <c r="D183" s="73">
        <v>15936.404988555862</v>
      </c>
      <c r="E183" s="30">
        <v>3.9499999999999993</v>
      </c>
      <c r="F183" s="43">
        <v>0.89569160997732411</v>
      </c>
      <c r="G183" s="25">
        <f t="shared" si="4"/>
        <v>4.41</v>
      </c>
      <c r="H183" s="25">
        <v>13.720000000000002</v>
      </c>
      <c r="I183" s="26">
        <f>($U$2*((H183/1000))/($U$3*$U$4))</f>
        <v>6.0364406433756649E-4</v>
      </c>
      <c r="J183" s="27">
        <f t="shared" si="5"/>
        <v>9.4133445433955543E-7</v>
      </c>
      <c r="K183" s="18">
        <f>'partitionning coefficient'!U183</f>
        <v>9.4178885726415776E-7</v>
      </c>
      <c r="L183" s="93"/>
      <c r="M183" s="93"/>
      <c r="O183" s="98"/>
    </row>
    <row r="184" spans="1:15" ht="17" thickBot="1" x14ac:dyDescent="0.25">
      <c r="A184" s="19" t="s">
        <v>79</v>
      </c>
      <c r="B184" s="20">
        <v>336</v>
      </c>
      <c r="C184" s="21">
        <v>1758.6861428571428</v>
      </c>
      <c r="D184" s="73">
        <v>15798.1033373297</v>
      </c>
      <c r="E184" s="30">
        <v>3.9499999999999993</v>
      </c>
      <c r="F184" s="43">
        <v>0.89569160997732411</v>
      </c>
      <c r="G184" s="25">
        <f t="shared" si="4"/>
        <v>4.41</v>
      </c>
      <c r="H184" s="25">
        <v>13.720000000000002</v>
      </c>
      <c r="I184" s="26">
        <f>($U$2*((H184/1000))/($U$3*$U$4))</f>
        <v>6.0364406433756649E-4</v>
      </c>
      <c r="J184" s="27">
        <f t="shared" si="5"/>
        <v>1.0616204511684438E-6</v>
      </c>
      <c r="K184" s="18">
        <f>'partitionning coefficient'!U184</f>
        <v>1.0621329187994805E-6</v>
      </c>
      <c r="L184" s="93"/>
      <c r="M184" s="93"/>
      <c r="O184" s="98"/>
    </row>
    <row r="185" spans="1:15" ht="17" thickBot="1" x14ac:dyDescent="0.25">
      <c r="A185" s="19" t="s">
        <v>80</v>
      </c>
      <c r="B185" s="20">
        <v>297</v>
      </c>
      <c r="C185" s="21">
        <v>494.30442857142856</v>
      </c>
      <c r="D185" s="73">
        <v>9944.6743128065409</v>
      </c>
      <c r="E185" s="30">
        <v>2.5199999999999996</v>
      </c>
      <c r="F185" s="43">
        <v>0.89569160997732411</v>
      </c>
      <c r="G185" s="25">
        <f t="shared" si="4"/>
        <v>2.8134683544303796</v>
      </c>
      <c r="H185" s="25">
        <v>15.316531645569622</v>
      </c>
      <c r="I185" s="26">
        <f>($U$2*((H185/1000))/($U$3*$U$4))</f>
        <v>6.7388727507919821E-4</v>
      </c>
      <c r="J185" s="27">
        <f t="shared" si="5"/>
        <v>3.3310546442958018E-7</v>
      </c>
      <c r="K185" s="18">
        <f>'partitionning coefficient'!U185</f>
        <v>3.3324950094260429E-7</v>
      </c>
      <c r="L185" s="93"/>
      <c r="M185" s="93"/>
      <c r="O185" s="98"/>
    </row>
    <row r="186" spans="1:15" ht="17" thickBot="1" x14ac:dyDescent="0.25">
      <c r="A186" s="19" t="s">
        <v>80</v>
      </c>
      <c r="B186" s="20">
        <v>313</v>
      </c>
      <c r="C186" s="21">
        <v>565.66928571428571</v>
      </c>
      <c r="D186" s="73">
        <v>10398.359506267032</v>
      </c>
      <c r="E186" s="30">
        <v>2.5199999999999996</v>
      </c>
      <c r="F186" s="43">
        <v>0.89569160997732411</v>
      </c>
      <c r="G186" s="25">
        <f t="shared" si="4"/>
        <v>2.8134683544303796</v>
      </c>
      <c r="H186" s="25">
        <v>15.316531645569622</v>
      </c>
      <c r="I186" s="26">
        <f>($U$2*((H186/1000))/($U$3*$U$4))</f>
        <v>6.7388727507919821E-4</v>
      </c>
      <c r="J186" s="27">
        <f t="shared" si="5"/>
        <v>3.8119733354599644E-7</v>
      </c>
      <c r="K186" s="18">
        <f>'partitionning coefficient'!U186</f>
        <v>3.8136216523013609E-7</v>
      </c>
      <c r="L186" s="93"/>
      <c r="M186" s="93"/>
      <c r="O186" s="98"/>
    </row>
    <row r="187" spans="1:15" ht="17" thickBot="1" x14ac:dyDescent="0.25">
      <c r="A187" s="91" t="s">
        <v>80</v>
      </c>
      <c r="B187" s="57">
        <v>336</v>
      </c>
      <c r="C187" s="58">
        <v>648.64157142857141</v>
      </c>
      <c r="D187" s="80">
        <v>10188.595020163488</v>
      </c>
      <c r="E187" s="60">
        <v>2.5199999999999996</v>
      </c>
      <c r="F187" s="61">
        <v>0.89569160997732411</v>
      </c>
      <c r="G187" s="62">
        <f t="shared" si="4"/>
        <v>2.8134683544303796</v>
      </c>
      <c r="H187" s="62">
        <v>15.316531645569622</v>
      </c>
      <c r="I187" s="63">
        <f>($U$2*((H187/1000))/($U$3*$U$4))</f>
        <v>6.7388727507919821E-4</v>
      </c>
      <c r="J187" s="64">
        <f t="shared" si="5"/>
        <v>4.3711130107308908E-7</v>
      </c>
      <c r="K187" s="18">
        <f>'partitionning coefficient'!U187</f>
        <v>4.373003102438567E-7</v>
      </c>
      <c r="L187" s="93"/>
      <c r="M187" s="93"/>
      <c r="O187" s="98"/>
    </row>
    <row r="188" spans="1:15" ht="17" thickBot="1" x14ac:dyDescent="0.25">
      <c r="A188" s="9" t="s">
        <v>81</v>
      </c>
      <c r="B188" s="10">
        <v>297</v>
      </c>
      <c r="C188" s="11">
        <v>664.37742857142871</v>
      </c>
      <c r="D188" s="71">
        <v>12697.067113896461</v>
      </c>
      <c r="E188" s="81">
        <v>3.3000000000000007</v>
      </c>
      <c r="F188" s="15">
        <v>0.82187499999999991</v>
      </c>
      <c r="G188" s="15">
        <f t="shared" si="4"/>
        <v>4.0152091254752866</v>
      </c>
      <c r="H188" s="15">
        <v>14.114790874524715</v>
      </c>
      <c r="I188" s="16">
        <f>($U$2*((H188/1000))/($U$3*$U$4))</f>
        <v>6.210138287735344E-4</v>
      </c>
      <c r="J188" s="17">
        <f t="shared" si="5"/>
        <v>4.1258757066785836E-7</v>
      </c>
      <c r="K188" s="18">
        <f>'partitionning coefficient'!U188</f>
        <v>4.127811651465077E-7</v>
      </c>
      <c r="L188" s="90" t="str">
        <f>A188</f>
        <v>10D-C (ii)</v>
      </c>
      <c r="M188" s="94">
        <f>(SLOPE(K188:K190,B188:B190)/G188)*1000000000</f>
        <v>0.4133488962436514</v>
      </c>
      <c r="O188" s="97"/>
    </row>
    <row r="189" spans="1:15" ht="17" thickBot="1" x14ac:dyDescent="0.25">
      <c r="A189" s="19" t="s">
        <v>81</v>
      </c>
      <c r="B189" s="20">
        <v>313</v>
      </c>
      <c r="C189" s="21">
        <v>723.48299999999995</v>
      </c>
      <c r="D189" s="72">
        <v>13412.176342234334</v>
      </c>
      <c r="E189" s="82">
        <v>3.3000000000000007</v>
      </c>
      <c r="F189" s="25">
        <v>0.82187499999999991</v>
      </c>
      <c r="G189" s="25">
        <f t="shared" si="4"/>
        <v>4.0152091254752866</v>
      </c>
      <c r="H189" s="25">
        <v>14.114790874524715</v>
      </c>
      <c r="I189" s="26">
        <f>($U$2*((H189/1000))/($U$3*$U$4))</f>
        <v>6.210138287735344E-4</v>
      </c>
      <c r="J189" s="27">
        <f t="shared" si="5"/>
        <v>4.4929294788256298E-7</v>
      </c>
      <c r="K189" s="18">
        <f>'partitionning coefficient'!U189</f>
        <v>4.495037652706519E-7</v>
      </c>
      <c r="L189" s="90" t="str">
        <f>A191</f>
        <v>10D-C (iii)</v>
      </c>
      <c r="M189" s="94">
        <f>(SLOPE(K191:K193,B191:B193)/G191)*1000000000</f>
        <v>1.5832340619014265</v>
      </c>
      <c r="O189" s="97"/>
    </row>
    <row r="190" spans="1:15" ht="17" thickBot="1" x14ac:dyDescent="0.25">
      <c r="A190" s="19" t="s">
        <v>81</v>
      </c>
      <c r="B190" s="20">
        <v>336</v>
      </c>
      <c r="C190" s="21">
        <v>770.40514285714278</v>
      </c>
      <c r="D190" s="72">
        <v>12948.057554223435</v>
      </c>
      <c r="E190" s="82">
        <v>3.3000000000000007</v>
      </c>
      <c r="F190" s="25">
        <v>0.82187499999999991</v>
      </c>
      <c r="G190" s="25">
        <f t="shared" si="4"/>
        <v>4.0152091254752866</v>
      </c>
      <c r="H190" s="25">
        <v>14.114790874524715</v>
      </c>
      <c r="I190" s="26">
        <f>($U$2*((H190/1000))/($U$3*$U$4))</f>
        <v>6.210138287735344E-4</v>
      </c>
      <c r="J190" s="27">
        <f t="shared" si="5"/>
        <v>4.7843224747253599E-7</v>
      </c>
      <c r="K190" s="18">
        <f>'partitionning coefficient'!U190</f>
        <v>4.7865673761257724E-7</v>
      </c>
      <c r="O190" s="98"/>
    </row>
    <row r="191" spans="1:15" ht="17" thickBot="1" x14ac:dyDescent="0.25">
      <c r="A191" s="19" t="s">
        <v>82</v>
      </c>
      <c r="B191" s="20">
        <v>297</v>
      </c>
      <c r="C191" s="21">
        <v>1349.0614285714289</v>
      </c>
      <c r="D191" s="73">
        <v>11930.620835967302</v>
      </c>
      <c r="E191" s="83">
        <v>2.629999999999999</v>
      </c>
      <c r="F191" s="25">
        <v>0.82187499999999991</v>
      </c>
      <c r="G191" s="25">
        <f t="shared" si="4"/>
        <v>3.1999999999999993</v>
      </c>
      <c r="H191" s="25">
        <v>14.930000000000003</v>
      </c>
      <c r="I191" s="26">
        <f>($U$2*((H191/1000))/($U$3*$U$4))</f>
        <v>6.5688089508453859E-4</v>
      </c>
      <c r="J191" s="27">
        <f t="shared" si="5"/>
        <v>8.8617267872402648E-7</v>
      </c>
      <c r="K191" s="18">
        <f>'partitionning coefficient'!U191</f>
        <v>8.8656578486023553E-7</v>
      </c>
      <c r="O191" s="98"/>
    </row>
    <row r="192" spans="1:15" ht="17" thickBot="1" x14ac:dyDescent="0.25">
      <c r="A192" s="19" t="s">
        <v>82</v>
      </c>
      <c r="B192" s="20">
        <v>313</v>
      </c>
      <c r="C192" s="21">
        <v>1451.2718571428572</v>
      </c>
      <c r="D192" s="73">
        <v>11939.61408719346</v>
      </c>
      <c r="E192" s="83">
        <v>2.629999999999999</v>
      </c>
      <c r="F192" s="25">
        <v>0.82187499999999991</v>
      </c>
      <c r="G192" s="25">
        <f t="shared" si="4"/>
        <v>3.1999999999999993</v>
      </c>
      <c r="H192" s="25">
        <v>14.930000000000003</v>
      </c>
      <c r="I192" s="26">
        <f>($U$2*((H192/1000))/($U$3*$U$4))</f>
        <v>6.5688089508453859E-4</v>
      </c>
      <c r="J192" s="27">
        <f t="shared" si="5"/>
        <v>9.5331275653100066E-7</v>
      </c>
      <c r="K192" s="18">
        <f>'partitionning coefficient'!U192</f>
        <v>9.5373564600087054E-7</v>
      </c>
      <c r="O192" s="98"/>
    </row>
    <row r="193" spans="1:15" x14ac:dyDescent="0.2">
      <c r="A193" s="91" t="s">
        <v>82</v>
      </c>
      <c r="B193" s="57">
        <v>336</v>
      </c>
      <c r="C193" s="58">
        <v>1647.3381428571427</v>
      </c>
      <c r="D193" s="80">
        <v>12249.496780381472</v>
      </c>
      <c r="E193" s="92">
        <v>2.629999999999999</v>
      </c>
      <c r="F193" s="62">
        <v>0.82187499999999991</v>
      </c>
      <c r="G193" s="62">
        <f t="shared" si="4"/>
        <v>3.1999999999999993</v>
      </c>
      <c r="H193" s="62">
        <v>14.930000000000003</v>
      </c>
      <c r="I193" s="63">
        <f>($U$2*((H193/1000))/($U$3*$U$4))</f>
        <v>6.5688089508453859E-4</v>
      </c>
      <c r="J193" s="64">
        <f t="shared" si="5"/>
        <v>1.0821049537869015E-6</v>
      </c>
      <c r="K193" s="18">
        <f>'partitionning coefficient'!U193</f>
        <v>1.0825849754661621E-6</v>
      </c>
      <c r="O193" s="98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72E798-22A9-1C43-B2A5-A1EE513D284B}">
  <dimension ref="A2:O34"/>
  <sheetViews>
    <sheetView tabSelected="1" zoomScale="92" workbookViewId="0">
      <selection activeCell="L38" sqref="L38"/>
    </sheetView>
  </sheetViews>
  <sheetFormatPr baseColWidth="10" defaultColWidth="11" defaultRowHeight="15.75" customHeight="1" x14ac:dyDescent="0.2"/>
  <cols>
    <col min="4" max="4" width="16.83203125" customWidth="1"/>
    <col min="5" max="6" width="27.5" customWidth="1"/>
    <col min="7" max="7" width="16.83203125" bestFit="1" customWidth="1"/>
    <col min="8" max="9" width="26.6640625" customWidth="1"/>
    <col min="10" max="10" width="15.6640625" bestFit="1" customWidth="1"/>
    <col min="11" max="12" width="17.33203125" customWidth="1"/>
    <col min="13" max="13" width="15.6640625" bestFit="1" customWidth="1"/>
    <col min="14" max="14" width="20.5" customWidth="1"/>
    <col min="15" max="15" width="23.1640625" customWidth="1"/>
  </cols>
  <sheetData>
    <row r="2" spans="1:15" ht="16" x14ac:dyDescent="0.2"/>
    <row r="3" spans="1:15" s="127" customFormat="1" ht="51" x14ac:dyDescent="0.2">
      <c r="A3" s="127" t="s">
        <v>112</v>
      </c>
      <c r="B3" s="127" t="s">
        <v>11</v>
      </c>
      <c r="C3" s="127" t="s">
        <v>113</v>
      </c>
      <c r="D3" s="127" t="s">
        <v>114</v>
      </c>
      <c r="E3" s="127" t="s">
        <v>115</v>
      </c>
      <c r="F3" s="127" t="s">
        <v>135</v>
      </c>
      <c r="G3" s="127" t="s">
        <v>116</v>
      </c>
      <c r="H3" s="127" t="s">
        <v>117</v>
      </c>
      <c r="I3" s="127" t="s">
        <v>118</v>
      </c>
      <c r="J3" s="127" t="s">
        <v>119</v>
      </c>
      <c r="K3" s="127" t="s">
        <v>117</v>
      </c>
      <c r="L3" s="127" t="s">
        <v>120</v>
      </c>
      <c r="M3" s="127" t="s">
        <v>121</v>
      </c>
      <c r="N3" s="127" t="s">
        <v>122</v>
      </c>
      <c r="O3" s="127" t="s">
        <v>136</v>
      </c>
    </row>
    <row r="4" spans="1:15" ht="16" x14ac:dyDescent="0.2">
      <c r="A4" t="s">
        <v>123</v>
      </c>
      <c r="B4" t="s">
        <v>19</v>
      </c>
      <c r="C4" t="s">
        <v>124</v>
      </c>
      <c r="D4">
        <v>0.1</v>
      </c>
      <c r="E4" s="121">
        <v>92.762441583479799</v>
      </c>
      <c r="F4" s="121">
        <v>21.200615800232146</v>
      </c>
      <c r="G4" s="121">
        <f>D4*E4</f>
        <v>9.2762441583479802</v>
      </c>
      <c r="H4" s="121">
        <f>F4*D4</f>
        <v>2.1200615800232145</v>
      </c>
      <c r="I4" s="128" t="s">
        <v>125</v>
      </c>
      <c r="J4" s="129">
        <f>SUM(G4:G6)</f>
        <v>16.76227884434034</v>
      </c>
      <c r="K4" s="129">
        <f>SUM(H4:H6)</f>
        <v>2.96634529565224</v>
      </c>
      <c r="L4" s="130">
        <f>J4*365/1000</f>
        <v>6.1182317781842235</v>
      </c>
    </row>
    <row r="5" spans="1:15" ht="16" x14ac:dyDescent="0.2">
      <c r="A5" t="s">
        <v>123</v>
      </c>
      <c r="B5" t="s">
        <v>22</v>
      </c>
      <c r="C5" s="131" t="s">
        <v>126</v>
      </c>
      <c r="D5">
        <f>0.1</f>
        <v>0.1</v>
      </c>
      <c r="E5" s="121">
        <v>47.009468858789582</v>
      </c>
      <c r="F5" s="121">
        <v>6.9807929584203361</v>
      </c>
      <c r="G5" s="121">
        <f t="shared" ref="G5:G25" si="0">D5*E5</f>
        <v>4.7009468858789587</v>
      </c>
      <c r="H5" s="121">
        <f t="shared" ref="H5:H25" si="1">F5*D5</f>
        <v>0.69807929584203365</v>
      </c>
      <c r="I5" s="128"/>
      <c r="J5" s="129"/>
      <c r="K5" s="129"/>
      <c r="L5" s="130"/>
    </row>
    <row r="6" spans="1:15" ht="16" x14ac:dyDescent="0.2">
      <c r="A6" t="s">
        <v>123</v>
      </c>
      <c r="B6" t="s">
        <v>25</v>
      </c>
      <c r="C6" t="s">
        <v>127</v>
      </c>
      <c r="D6">
        <v>0.1</v>
      </c>
      <c r="E6" s="121">
        <v>27.850878001134017</v>
      </c>
      <c r="F6" s="121">
        <v>1.4820441978699168</v>
      </c>
      <c r="G6" s="121">
        <f t="shared" si="0"/>
        <v>2.7850878001134021</v>
      </c>
      <c r="H6" s="121">
        <f t="shared" si="1"/>
        <v>0.1482044197869917</v>
      </c>
      <c r="I6" s="128"/>
      <c r="J6" s="129"/>
      <c r="K6" s="129"/>
      <c r="L6" s="130"/>
    </row>
    <row r="7" spans="1:15" ht="16" customHeight="1" x14ac:dyDescent="0.2">
      <c r="A7" t="s">
        <v>123</v>
      </c>
      <c r="B7" t="s">
        <v>28</v>
      </c>
      <c r="C7" t="s">
        <v>128</v>
      </c>
      <c r="D7">
        <v>0.1</v>
      </c>
      <c r="E7" s="121">
        <v>153.68697733599939</v>
      </c>
      <c r="F7" s="121">
        <v>33.855415203093635</v>
      </c>
      <c r="G7" s="121">
        <f t="shared" si="0"/>
        <v>15.368697733599939</v>
      </c>
      <c r="H7" s="121">
        <f t="shared" si="1"/>
        <v>3.3855415203093635</v>
      </c>
      <c r="I7" s="132" t="s">
        <v>129</v>
      </c>
      <c r="J7" s="129">
        <f>SUM(G7:G9)</f>
        <v>28.315102502709596</v>
      </c>
      <c r="K7" s="129">
        <f>SUM(H7:H9)</f>
        <v>7.3636855283390839</v>
      </c>
      <c r="L7" s="130">
        <f>J7*365/1000</f>
        <v>10.335012413489004</v>
      </c>
    </row>
    <row r="8" spans="1:15" ht="16" customHeight="1" x14ac:dyDescent="0.2">
      <c r="A8" t="s">
        <v>123</v>
      </c>
      <c r="B8" t="s">
        <v>31</v>
      </c>
      <c r="C8" t="s">
        <v>126</v>
      </c>
      <c r="D8">
        <v>0.1</v>
      </c>
      <c r="E8" s="121">
        <v>79.039227942655415</v>
      </c>
      <c r="F8" s="121">
        <v>32.621026665960976</v>
      </c>
      <c r="G8" s="121">
        <f t="shared" si="0"/>
        <v>7.9039227942655419</v>
      </c>
      <c r="H8" s="121">
        <f t="shared" si="1"/>
        <v>3.2621026665960979</v>
      </c>
      <c r="I8" s="132"/>
      <c r="J8" s="129"/>
      <c r="K8" s="129"/>
      <c r="L8" s="130"/>
    </row>
    <row r="9" spans="1:15" ht="16" customHeight="1" x14ac:dyDescent="0.2">
      <c r="A9" t="s">
        <v>123</v>
      </c>
      <c r="B9" t="s">
        <v>34</v>
      </c>
      <c r="C9" t="s">
        <v>127</v>
      </c>
      <c r="D9">
        <v>0.1</v>
      </c>
      <c r="E9" s="121">
        <v>50.424819748441138</v>
      </c>
      <c r="F9" s="121">
        <v>7.1604134143362259</v>
      </c>
      <c r="G9" s="121">
        <f t="shared" si="0"/>
        <v>5.0424819748441143</v>
      </c>
      <c r="H9" s="121">
        <f t="shared" si="1"/>
        <v>0.71604134143362264</v>
      </c>
      <c r="I9" s="132"/>
      <c r="J9" s="129"/>
      <c r="K9" s="129"/>
      <c r="L9" s="130"/>
    </row>
    <row r="10" spans="1:15" ht="16" x14ac:dyDescent="0.2">
      <c r="A10" t="s">
        <v>123</v>
      </c>
      <c r="B10" t="s">
        <v>109</v>
      </c>
      <c r="C10" t="s">
        <v>128</v>
      </c>
      <c r="D10">
        <v>0.1</v>
      </c>
      <c r="E10" s="121">
        <v>415.35310141443551</v>
      </c>
      <c r="F10" s="121">
        <v>69.206346498963526</v>
      </c>
      <c r="G10" s="121">
        <f t="shared" si="0"/>
        <v>41.535310141443553</v>
      </c>
      <c r="H10" s="121">
        <f t="shared" si="1"/>
        <v>6.9206346498963534</v>
      </c>
      <c r="I10" s="128" t="s">
        <v>130</v>
      </c>
      <c r="J10" s="129">
        <f>SUM(G10:G12)</f>
        <v>41.543858155651797</v>
      </c>
      <c r="K10" s="129">
        <f>SUM(H10:H12)</f>
        <v>6.9362258109760795</v>
      </c>
      <c r="L10" s="130">
        <f>J10*365/1000</f>
        <v>15.163508226812906</v>
      </c>
    </row>
    <row r="11" spans="1:15" ht="16" customHeight="1" x14ac:dyDescent="0.2">
      <c r="A11" t="s">
        <v>123</v>
      </c>
      <c r="B11" t="s">
        <v>39</v>
      </c>
      <c r="C11" t="s">
        <v>126</v>
      </c>
      <c r="D11">
        <v>0.1</v>
      </c>
      <c r="E11" s="121">
        <v>6.6733420752662476E-2</v>
      </c>
      <c r="F11" s="121">
        <v>0.12815704810910744</v>
      </c>
      <c r="G11" s="121">
        <f t="shared" si="0"/>
        <v>6.6733420752662477E-3</v>
      </c>
      <c r="H11" s="121">
        <f t="shared" si="1"/>
        <v>1.2815704810910745E-2</v>
      </c>
      <c r="I11" s="128"/>
      <c r="J11" s="129"/>
      <c r="K11" s="129"/>
      <c r="L11" s="130"/>
    </row>
    <row r="12" spans="1:15" ht="16" customHeight="1" x14ac:dyDescent="0.2">
      <c r="A12" t="s">
        <v>123</v>
      </c>
      <c r="B12" t="s">
        <v>42</v>
      </c>
      <c r="C12" t="s">
        <v>127</v>
      </c>
      <c r="D12">
        <v>0.1</v>
      </c>
      <c r="E12" s="121">
        <v>1.8746721329799629E-2</v>
      </c>
      <c r="F12" s="121">
        <v>2.7754562688154769E-2</v>
      </c>
      <c r="G12" s="121">
        <f t="shared" si="0"/>
        <v>1.8746721329799629E-3</v>
      </c>
      <c r="H12" s="121">
        <f t="shared" si="1"/>
        <v>2.7754562688154772E-3</v>
      </c>
      <c r="I12" s="128"/>
      <c r="J12" s="129"/>
      <c r="K12" s="129"/>
      <c r="L12" s="130"/>
    </row>
    <row r="13" spans="1:15" ht="16" x14ac:dyDescent="0.2">
      <c r="A13" t="s">
        <v>131</v>
      </c>
      <c r="B13" t="s">
        <v>45</v>
      </c>
      <c r="C13" t="s">
        <v>128</v>
      </c>
      <c r="D13">
        <v>0.1</v>
      </c>
      <c r="E13" s="121">
        <v>1.9571070657107E-2</v>
      </c>
      <c r="F13" s="121">
        <v>2.4524890920048635E-2</v>
      </c>
      <c r="G13" s="121">
        <f t="shared" si="0"/>
        <v>1.9571070657106999E-3</v>
      </c>
      <c r="H13" s="121">
        <f t="shared" si="1"/>
        <v>2.4524890920048638E-3</v>
      </c>
      <c r="I13" s="132" t="s">
        <v>130</v>
      </c>
      <c r="J13" s="133">
        <f>SUM(G13:G16)</f>
        <v>3.3473081422297143E-2</v>
      </c>
      <c r="K13" s="133">
        <f>SUM(H13:H16)</f>
        <v>2.282118350004721E-2</v>
      </c>
      <c r="L13" s="134"/>
      <c r="M13" s="135">
        <v>80309</v>
      </c>
      <c r="N13" s="136"/>
      <c r="O13" s="135">
        <f>N13*SQRT((K13/J13)^2)</f>
        <v>0</v>
      </c>
    </row>
    <row r="14" spans="1:15" ht="16" x14ac:dyDescent="0.2">
      <c r="A14" t="s">
        <v>131</v>
      </c>
      <c r="B14" t="s">
        <v>48</v>
      </c>
      <c r="C14" t="s">
        <v>126</v>
      </c>
      <c r="D14">
        <v>0.1</v>
      </c>
      <c r="E14" s="121">
        <v>-6.6057973148411749E-3</v>
      </c>
      <c r="F14" s="121">
        <v>6.5708306887290787E-3</v>
      </c>
      <c r="G14" s="121">
        <f t="shared" si="0"/>
        <v>-6.6057973148411753E-4</v>
      </c>
      <c r="H14" s="121">
        <f t="shared" si="1"/>
        <v>6.5708306887290796E-4</v>
      </c>
      <c r="I14" s="132"/>
      <c r="J14" s="133"/>
      <c r="K14" s="133"/>
      <c r="L14" s="134"/>
      <c r="M14" s="135"/>
      <c r="N14" s="137">
        <f>M14*J14</f>
        <v>0</v>
      </c>
      <c r="O14" s="135"/>
    </row>
    <row r="15" spans="1:15" ht="16" x14ac:dyDescent="0.2">
      <c r="A15" t="s">
        <v>131</v>
      </c>
      <c r="B15" t="s">
        <v>51</v>
      </c>
      <c r="C15" t="s">
        <v>127</v>
      </c>
      <c r="D15">
        <v>0.1</v>
      </c>
      <c r="E15" s="121">
        <v>4.0105951369915982E-3</v>
      </c>
      <c r="F15" s="121">
        <v>1.6643389235174171E-3</v>
      </c>
      <c r="G15" s="121">
        <f t="shared" si="0"/>
        <v>4.0105951369915987E-4</v>
      </c>
      <c r="H15" s="121">
        <f t="shared" si="1"/>
        <v>1.6643389235174172E-4</v>
      </c>
      <c r="I15" s="132"/>
      <c r="J15" s="133"/>
      <c r="K15" s="133"/>
      <c r="L15" s="134"/>
      <c r="M15" s="135"/>
      <c r="N15" s="137"/>
      <c r="O15" s="135"/>
    </row>
    <row r="16" spans="1:15" ht="16" x14ac:dyDescent="0.2">
      <c r="A16" t="s">
        <v>131</v>
      </c>
      <c r="B16" t="s">
        <v>54</v>
      </c>
      <c r="C16" t="s">
        <v>132</v>
      </c>
      <c r="D16">
        <v>0.1</v>
      </c>
      <c r="E16" s="121">
        <v>0.31775494574371399</v>
      </c>
      <c r="F16" s="121">
        <v>0.19545177446817696</v>
      </c>
      <c r="G16" s="121">
        <f t="shared" si="0"/>
        <v>3.1775494574371399E-2</v>
      </c>
      <c r="H16" s="121">
        <f t="shared" si="1"/>
        <v>1.9545177446817698E-2</v>
      </c>
      <c r="I16" s="132"/>
      <c r="J16" s="133"/>
      <c r="K16" s="133"/>
      <c r="L16" s="134"/>
      <c r="M16" s="135"/>
      <c r="N16" s="137"/>
      <c r="O16" s="135"/>
    </row>
    <row r="17" spans="1:15" ht="16" customHeight="1" x14ac:dyDescent="0.2">
      <c r="A17" t="s">
        <v>131</v>
      </c>
      <c r="B17" t="s">
        <v>59</v>
      </c>
      <c r="C17" t="s">
        <v>128</v>
      </c>
      <c r="D17">
        <v>0.1</v>
      </c>
      <c r="E17" s="121">
        <v>4.8389095013327079</v>
      </c>
      <c r="F17" s="121">
        <v>2.8573859983772483</v>
      </c>
      <c r="G17" s="121">
        <f t="shared" si="0"/>
        <v>0.48389095013327083</v>
      </c>
      <c r="H17" s="121">
        <f t="shared" si="1"/>
        <v>0.28573859983772482</v>
      </c>
      <c r="I17" s="132" t="s">
        <v>129</v>
      </c>
      <c r="J17" s="133">
        <f>SUM(G17:G19)</f>
        <v>5.0415239665795104</v>
      </c>
      <c r="K17" s="133">
        <f>SUM(H17:H19)</f>
        <v>2.030770984418826</v>
      </c>
      <c r="L17" s="130">
        <f>J17*365/1000</f>
        <v>1.8401562478015212</v>
      </c>
      <c r="M17" s="137">
        <v>36151.977709999999</v>
      </c>
      <c r="N17" s="137">
        <f>M17*J17</f>
        <v>182261.06206421324</v>
      </c>
      <c r="O17" s="137">
        <f>N17*SQRT((K17/J17)^2)</f>
        <v>73416.387362824142</v>
      </c>
    </row>
    <row r="18" spans="1:15" ht="16" customHeight="1" x14ac:dyDescent="0.2">
      <c r="A18" t="s">
        <v>131</v>
      </c>
      <c r="B18" t="s">
        <v>60</v>
      </c>
      <c r="C18" t="s">
        <v>126</v>
      </c>
      <c r="D18">
        <v>0.1</v>
      </c>
      <c r="E18" s="121">
        <v>35.238323764112387</v>
      </c>
      <c r="F18" s="121">
        <v>15.711660488284698</v>
      </c>
      <c r="G18" s="121">
        <f t="shared" si="0"/>
        <v>3.5238323764112387</v>
      </c>
      <c r="H18" s="121">
        <f t="shared" si="1"/>
        <v>1.57116604882847</v>
      </c>
      <c r="I18" s="132"/>
      <c r="J18" s="133"/>
      <c r="K18" s="133"/>
      <c r="L18" s="134"/>
      <c r="M18" s="137"/>
      <c r="N18" s="137"/>
      <c r="O18" s="137"/>
    </row>
    <row r="19" spans="1:15" ht="16" customHeight="1" x14ac:dyDescent="0.2">
      <c r="A19" t="s">
        <v>131</v>
      </c>
      <c r="B19" t="s">
        <v>64</v>
      </c>
      <c r="C19" t="s">
        <v>127</v>
      </c>
      <c r="D19">
        <v>0.1</v>
      </c>
      <c r="E19" s="121">
        <v>10.338006400350009</v>
      </c>
      <c r="F19" s="121">
        <v>1.7386633575263128</v>
      </c>
      <c r="G19" s="121">
        <f t="shared" si="0"/>
        <v>1.0338006400350011</v>
      </c>
      <c r="H19" s="121">
        <f t="shared" si="1"/>
        <v>0.1738663357526313</v>
      </c>
      <c r="I19" s="132"/>
      <c r="J19" s="133"/>
      <c r="K19" s="133"/>
      <c r="L19" s="134"/>
      <c r="M19" s="137"/>
      <c r="N19" s="137"/>
      <c r="O19" s="137"/>
    </row>
    <row r="20" spans="1:15" ht="16" x14ac:dyDescent="0.2">
      <c r="A20" t="s">
        <v>131</v>
      </c>
      <c r="B20" t="s">
        <v>66</v>
      </c>
      <c r="C20" t="s">
        <v>128</v>
      </c>
      <c r="D20">
        <v>0.1</v>
      </c>
      <c r="E20" s="121">
        <v>14.688627409304805</v>
      </c>
      <c r="F20" s="121">
        <v>5.1583049132889611</v>
      </c>
      <c r="G20" s="121">
        <f t="shared" si="0"/>
        <v>1.4688627409304806</v>
      </c>
      <c r="H20" s="121">
        <f t="shared" si="1"/>
        <v>0.51583049132889613</v>
      </c>
      <c r="I20" s="128" t="s">
        <v>125</v>
      </c>
      <c r="J20" s="133">
        <f>SUM(G20:G22)</f>
        <v>2.3896581174551823</v>
      </c>
      <c r="K20" s="133">
        <f>SUM(H20:H22)</f>
        <v>1.036401296948005</v>
      </c>
      <c r="L20" s="130">
        <f>J20*365/1000</f>
        <v>0.87222521287114163</v>
      </c>
      <c r="M20" s="137">
        <v>118900.6299</v>
      </c>
      <c r="N20" s="137">
        <f>M20*J20</f>
        <v>284131.85541106935</v>
      </c>
      <c r="O20" s="137">
        <f>N20*SQRT((K20/J20)^2)</f>
        <v>123228.76703629474</v>
      </c>
    </row>
    <row r="21" spans="1:15" ht="16" customHeight="1" x14ac:dyDescent="0.2">
      <c r="A21" t="s">
        <v>131</v>
      </c>
      <c r="B21" t="s">
        <v>69</v>
      </c>
      <c r="C21" t="s">
        <v>133</v>
      </c>
      <c r="D21">
        <v>0.14000000000000001</v>
      </c>
      <c r="E21" s="121">
        <v>6.3403136511203675</v>
      </c>
      <c r="F21" s="121">
        <v>3.2844770227580566</v>
      </c>
      <c r="G21" s="121">
        <f t="shared" si="0"/>
        <v>0.88764391115685148</v>
      </c>
      <c r="H21" s="121">
        <f t="shared" si="1"/>
        <v>0.45982678318612796</v>
      </c>
      <c r="I21" s="128"/>
      <c r="J21" s="133"/>
      <c r="K21" s="133"/>
      <c r="L21" s="134"/>
      <c r="M21" s="137"/>
      <c r="N21" s="137"/>
      <c r="O21" s="137"/>
    </row>
    <row r="22" spans="1:15" ht="16" customHeight="1" x14ac:dyDescent="0.2">
      <c r="A22" t="s">
        <v>131</v>
      </c>
      <c r="B22" t="s">
        <v>72</v>
      </c>
      <c r="C22" t="s">
        <v>134</v>
      </c>
      <c r="D22">
        <v>0.11</v>
      </c>
      <c r="E22" s="121">
        <v>0.30137695788954755</v>
      </c>
      <c r="F22" s="121">
        <v>0.55221838575437132</v>
      </c>
      <c r="G22" s="121">
        <f t="shared" si="0"/>
        <v>3.3151465367850227E-2</v>
      </c>
      <c r="H22" s="121">
        <f t="shared" si="1"/>
        <v>6.0744022432980847E-2</v>
      </c>
      <c r="I22" s="128"/>
      <c r="J22" s="133"/>
      <c r="K22" s="133"/>
      <c r="L22" s="134"/>
      <c r="M22" s="137"/>
      <c r="N22" s="137"/>
      <c r="O22" s="137"/>
    </row>
    <row r="23" spans="1:15" ht="16" x14ac:dyDescent="0.2">
      <c r="A23" t="s">
        <v>131</v>
      </c>
      <c r="B23" t="s">
        <v>75</v>
      </c>
      <c r="C23" t="s">
        <v>128</v>
      </c>
      <c r="D23">
        <v>0.1</v>
      </c>
      <c r="E23" s="121">
        <v>0.36993764109701832</v>
      </c>
      <c r="F23" s="121">
        <v>0.22081757309789118</v>
      </c>
      <c r="G23" s="121">
        <f t="shared" si="0"/>
        <v>3.6993764109701836E-2</v>
      </c>
      <c r="H23" s="121">
        <f t="shared" si="1"/>
        <v>2.2081757309789118E-2</v>
      </c>
      <c r="I23" s="128" t="s">
        <v>130</v>
      </c>
      <c r="J23" s="133">
        <f>SUM(G23:G25)</f>
        <v>0.25794821704679854</v>
      </c>
      <c r="K23" s="133">
        <f>SUM(H23:H25)</f>
        <v>0.12818716313519588</v>
      </c>
      <c r="L23" s="130">
        <f>J23*365/1000</f>
        <v>9.4151099222081466E-2</v>
      </c>
      <c r="M23" s="135">
        <v>80309</v>
      </c>
      <c r="N23" s="137">
        <f>M23*J23</f>
        <v>20715.563362811343</v>
      </c>
      <c r="O23" s="137">
        <f>N23*SQRT(K23/J23)^2</f>
        <v>10294.582884224445</v>
      </c>
    </row>
    <row r="24" spans="1:15" ht="16" customHeight="1" x14ac:dyDescent="0.2">
      <c r="A24" t="s">
        <v>131</v>
      </c>
      <c r="B24" t="s">
        <v>78</v>
      </c>
      <c r="C24" t="s">
        <v>126</v>
      </c>
      <c r="D24">
        <v>0.1</v>
      </c>
      <c r="E24" s="121">
        <v>1.211253050298428</v>
      </c>
      <c r="F24" s="121">
        <v>0.23382032440790707</v>
      </c>
      <c r="G24" s="121">
        <f t="shared" si="0"/>
        <v>0.12112530502984281</v>
      </c>
      <c r="H24" s="121">
        <f t="shared" si="1"/>
        <v>2.3382032440790707E-2</v>
      </c>
      <c r="I24" s="128"/>
      <c r="J24" s="133"/>
      <c r="K24" s="133"/>
      <c r="L24" s="134"/>
      <c r="M24" s="135"/>
      <c r="N24" s="137"/>
      <c r="O24" s="137"/>
    </row>
    <row r="25" spans="1:15" ht="16" customHeight="1" x14ac:dyDescent="0.2">
      <c r="A25" t="s">
        <v>131</v>
      </c>
      <c r="B25" t="s">
        <v>81</v>
      </c>
      <c r="C25" t="s">
        <v>127</v>
      </c>
      <c r="D25">
        <v>0.1</v>
      </c>
      <c r="E25" s="121">
        <v>0.9982914790725389</v>
      </c>
      <c r="F25" s="121">
        <v>0.82723373384616039</v>
      </c>
      <c r="G25" s="121">
        <f t="shared" si="0"/>
        <v>9.982914790725389E-2</v>
      </c>
      <c r="H25" s="121">
        <f t="shared" si="1"/>
        <v>8.272337338461605E-2</v>
      </c>
      <c r="I25" s="128"/>
      <c r="J25" s="133"/>
      <c r="K25" s="133"/>
      <c r="L25" s="134"/>
      <c r="M25" s="135"/>
      <c r="N25" s="137"/>
      <c r="O25" s="137"/>
    </row>
    <row r="26" spans="1:15" ht="16" x14ac:dyDescent="0.2"/>
    <row r="27" spans="1:15" ht="16" x14ac:dyDescent="0.2"/>
    <row r="28" spans="1:15" ht="16" x14ac:dyDescent="0.2"/>
    <row r="29" spans="1:15" ht="16" x14ac:dyDescent="0.2"/>
    <row r="30" spans="1:15" ht="16" x14ac:dyDescent="0.2"/>
    <row r="31" spans="1:15" ht="16" x14ac:dyDescent="0.2"/>
    <row r="32" spans="1:15" ht="16" x14ac:dyDescent="0.2"/>
    <row r="33" ht="16" x14ac:dyDescent="0.2"/>
    <row r="34" ht="16" x14ac:dyDescent="0.2"/>
  </sheetData>
  <mergeCells count="33">
    <mergeCell ref="I23:I25"/>
    <mergeCell ref="J23:J25"/>
    <mergeCell ref="K23:K25"/>
    <mergeCell ref="M23:M25"/>
    <mergeCell ref="N23:N25"/>
    <mergeCell ref="O23:O25"/>
    <mergeCell ref="I20:I22"/>
    <mergeCell ref="J20:J22"/>
    <mergeCell ref="K20:K22"/>
    <mergeCell ref="M20:M22"/>
    <mergeCell ref="N20:N22"/>
    <mergeCell ref="O20:O22"/>
    <mergeCell ref="M13:M16"/>
    <mergeCell ref="O13:O16"/>
    <mergeCell ref="N14:N16"/>
    <mergeCell ref="I17:I19"/>
    <mergeCell ref="J17:J19"/>
    <mergeCell ref="K17:K19"/>
    <mergeCell ref="M17:M19"/>
    <mergeCell ref="N17:N19"/>
    <mergeCell ref="O17:O19"/>
    <mergeCell ref="I10:I12"/>
    <mergeCell ref="J10:J12"/>
    <mergeCell ref="K10:K12"/>
    <mergeCell ref="I13:I16"/>
    <mergeCell ref="J13:J16"/>
    <mergeCell ref="K13:K16"/>
    <mergeCell ref="I4:I6"/>
    <mergeCell ref="J4:J6"/>
    <mergeCell ref="K4:K6"/>
    <mergeCell ref="I7:I9"/>
    <mergeCell ref="J7:J9"/>
    <mergeCell ref="K7:K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partitionning coefficient</vt:lpstr>
      <vt:lpstr>CH4 production rates</vt:lpstr>
      <vt:lpstr>total CH4 production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Roy-Lafontaine Alexie</dc:creator>
  <cp:lastModifiedBy>Roy-Lafontaine Alexie</cp:lastModifiedBy>
  <dcterms:created xsi:type="dcterms:W3CDTF">2024-08-14T16:06:36Z</dcterms:created>
  <dcterms:modified xsi:type="dcterms:W3CDTF">2024-08-14T16:50:05Z</dcterms:modified>
</cp:coreProperties>
</file>